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10 11 3101р Мамакса, конвейер\Лот №1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</definedNames>
  <calcPr calcId="152511"/>
</workbook>
</file>

<file path=xl/calcChain.xml><?xml version="1.0" encoding="utf-8"?>
<calcChain xmlns="http://schemas.openxmlformats.org/spreadsheetml/2006/main">
  <c r="AX35" i="3" l="1"/>
  <c r="AX34" i="3"/>
  <c r="AW34" i="3"/>
  <c r="AV34" i="3"/>
  <c r="AW10" i="3"/>
  <c r="AW9" i="3" s="1"/>
  <c r="AW11" i="3"/>
  <c r="AV11" i="3"/>
  <c r="AV10" i="3"/>
  <c r="AR11" i="3"/>
  <c r="AR10" i="3"/>
  <c r="AN34" i="3"/>
  <c r="AN11" i="3"/>
  <c r="AN10" i="3"/>
  <c r="AG34" i="3"/>
  <c r="AH34" i="3"/>
  <c r="AI34" i="3"/>
  <c r="AJ34" i="3"/>
  <c r="AF34" i="3"/>
  <c r="AG10" i="3"/>
  <c r="AG9" i="3" s="1"/>
  <c r="AH10" i="3"/>
  <c r="AH9" i="3" s="1"/>
  <c r="AI10" i="3"/>
  <c r="AI9" i="3" s="1"/>
  <c r="AJ10" i="3"/>
  <c r="AJ9" i="3" s="1"/>
  <c r="AG11" i="3"/>
  <c r="AH11" i="3"/>
  <c r="AI11" i="3"/>
  <c r="AJ11" i="3"/>
  <c r="AF11" i="3"/>
  <c r="AF10" i="3"/>
  <c r="AF9" i="3" s="1"/>
  <c r="S10" i="3"/>
  <c r="S9" i="3" s="1"/>
  <c r="S34" i="3" s="1"/>
  <c r="T10" i="3"/>
  <c r="T9" i="3" s="1"/>
  <c r="T34" i="3" s="1"/>
  <c r="U10" i="3"/>
  <c r="V10" i="3"/>
  <c r="W10" i="3"/>
  <c r="W9" i="3" s="1"/>
  <c r="W34" i="3" s="1"/>
  <c r="X10" i="3"/>
  <c r="X9" i="3" s="1"/>
  <c r="X34" i="3" s="1"/>
  <c r="Y10" i="3"/>
  <c r="Z10" i="3"/>
  <c r="AA10" i="3"/>
  <c r="AA9" i="3" s="1"/>
  <c r="AA34" i="3" s="1"/>
  <c r="AB10" i="3"/>
  <c r="AB9" i="3" s="1"/>
  <c r="AB34" i="3" s="1"/>
  <c r="S11" i="3"/>
  <c r="T11" i="3"/>
  <c r="U11" i="3"/>
  <c r="U9" i="3" s="1"/>
  <c r="U34" i="3" s="1"/>
  <c r="V11" i="3"/>
  <c r="V9" i="3" s="1"/>
  <c r="V34" i="3" s="1"/>
  <c r="W11" i="3"/>
  <c r="X11" i="3"/>
  <c r="Y11" i="3"/>
  <c r="Y9" i="3" s="1"/>
  <c r="Y34" i="3" s="1"/>
  <c r="Z11" i="3"/>
  <c r="Z9" i="3" s="1"/>
  <c r="Z34" i="3" s="1"/>
  <c r="AA11" i="3"/>
  <c r="AB11" i="3"/>
  <c r="R34" i="3"/>
  <c r="R11" i="3"/>
  <c r="R10" i="3"/>
  <c r="R9" i="3" s="1"/>
  <c r="E34" i="3"/>
  <c r="F34" i="3"/>
  <c r="G34" i="3"/>
  <c r="H34" i="3"/>
  <c r="I34" i="3"/>
  <c r="J34" i="3"/>
  <c r="K34" i="3"/>
  <c r="L34" i="3"/>
  <c r="M34" i="3"/>
  <c r="N34" i="3"/>
  <c r="D34" i="3"/>
  <c r="D9" i="3"/>
  <c r="E9" i="3"/>
  <c r="F9" i="3"/>
  <c r="G9" i="3"/>
  <c r="H9" i="3"/>
  <c r="I9" i="3"/>
  <c r="J9" i="3"/>
  <c r="K9" i="3"/>
  <c r="L9" i="3"/>
  <c r="M9" i="3"/>
  <c r="N9" i="3"/>
  <c r="AU32" i="3"/>
  <c r="AQ32" i="3"/>
  <c r="AM32" i="3"/>
  <c r="Q32" i="3"/>
  <c r="C32" i="3"/>
  <c r="E10" i="3"/>
  <c r="F10" i="3"/>
  <c r="G10" i="3"/>
  <c r="H10" i="3"/>
  <c r="I10" i="3"/>
  <c r="J10" i="3"/>
  <c r="K10" i="3"/>
  <c r="L10" i="3"/>
  <c r="M10" i="3"/>
  <c r="N10" i="3"/>
  <c r="E11" i="3"/>
  <c r="F11" i="3"/>
  <c r="G11" i="3"/>
  <c r="H11" i="3"/>
  <c r="I11" i="3"/>
  <c r="J11" i="3"/>
  <c r="K11" i="3"/>
  <c r="L11" i="3"/>
  <c r="M11" i="3"/>
  <c r="N11" i="3"/>
  <c r="D11" i="3"/>
  <c r="D10" i="3"/>
  <c r="AU9" i="3"/>
  <c r="AQ9" i="3"/>
  <c r="AM9" i="3"/>
  <c r="AE9" i="3"/>
  <c r="Q9" i="3"/>
  <c r="C9" i="3"/>
  <c r="AV9" i="3" l="1"/>
  <c r="AN9" i="3"/>
  <c r="AZ35" i="3" l="1"/>
  <c r="AW33" i="3"/>
  <c r="AV33" i="3"/>
  <c r="AW15" i="3"/>
  <c r="AW16" i="3"/>
  <c r="AW17" i="3"/>
  <c r="AW18" i="3"/>
  <c r="AW19" i="3"/>
  <c r="AW20" i="3"/>
  <c r="AW23" i="3"/>
  <c r="AW24" i="3"/>
  <c r="AW25" i="3"/>
  <c r="AW27" i="3"/>
  <c r="AW28" i="3"/>
  <c r="AW29" i="3"/>
  <c r="AW30" i="3"/>
  <c r="AW31" i="3"/>
  <c r="AV29" i="3"/>
  <c r="AV30" i="3"/>
  <c r="AV31" i="3"/>
  <c r="AV27" i="3"/>
  <c r="AW22" i="3" l="1"/>
  <c r="AW26" i="3"/>
  <c r="AW14" i="3"/>
  <c r="AV28" i="3"/>
  <c r="AV25" i="3"/>
  <c r="AV24" i="3"/>
  <c r="AV23" i="3"/>
  <c r="AV20" i="3"/>
  <c r="AV19" i="3"/>
  <c r="AV18" i="3"/>
  <c r="AV17" i="3"/>
  <c r="AV16" i="3"/>
  <c r="AV15" i="3"/>
  <c r="AU26" i="3"/>
  <c r="AU22" i="3"/>
  <c r="AU14" i="3"/>
  <c r="AV32" i="3" l="1"/>
  <c r="AW32" i="3"/>
  <c r="AV14" i="3"/>
  <c r="AV26" i="3"/>
  <c r="AV22" i="3"/>
  <c r="AW36" i="3" l="1"/>
  <c r="AV36" i="3"/>
  <c r="AR33" i="3" l="1"/>
  <c r="AR15" i="3"/>
  <c r="AR16" i="3"/>
  <c r="AR17" i="3"/>
  <c r="AR18" i="3"/>
  <c r="AR19" i="3"/>
  <c r="AR20" i="3"/>
  <c r="AR23" i="3"/>
  <c r="AR24" i="3"/>
  <c r="AR25" i="3"/>
  <c r="AR27" i="3"/>
  <c r="AR28" i="3"/>
  <c r="AR29" i="3"/>
  <c r="AR30" i="3"/>
  <c r="AR31" i="3"/>
  <c r="AR32" i="3"/>
  <c r="AR9" i="3" l="1"/>
  <c r="AR34" i="3" s="1"/>
  <c r="AR22" i="3"/>
  <c r="AR26" i="3"/>
  <c r="AR14" i="3"/>
  <c r="AR36" i="3" l="1"/>
  <c r="AQ26" i="3" l="1"/>
  <c r="AQ22" i="3"/>
  <c r="AQ14" i="3"/>
  <c r="AN33" i="3" l="1"/>
  <c r="AN31" i="3"/>
  <c r="AN30" i="3"/>
  <c r="AN28" i="3"/>
  <c r="AN27" i="3"/>
  <c r="AN25" i="3"/>
  <c r="AN24" i="3"/>
  <c r="AN23" i="3"/>
  <c r="AN21" i="3"/>
  <c r="AN20" i="3"/>
  <c r="AN19" i="3"/>
  <c r="AN18" i="3"/>
  <c r="AN17" i="3"/>
  <c r="AN16" i="3"/>
  <c r="AN15" i="3"/>
  <c r="AN32" i="3"/>
  <c r="AM26" i="3"/>
  <c r="AM22" i="3"/>
  <c r="AM14" i="3"/>
  <c r="AN26" i="3" l="1"/>
  <c r="AN14" i="3"/>
  <c r="AN22" i="3"/>
  <c r="AN36" i="3" l="1"/>
  <c r="AI33" i="3" l="1"/>
  <c r="AJ33" i="3"/>
  <c r="AH33" i="3"/>
  <c r="AJ15" i="3"/>
  <c r="AJ16" i="3"/>
  <c r="AJ17" i="3"/>
  <c r="AJ18" i="3"/>
  <c r="AJ19" i="3"/>
  <c r="AJ20" i="3"/>
  <c r="AJ21" i="3"/>
  <c r="AJ23" i="3"/>
  <c r="AJ24" i="3"/>
  <c r="AJ25" i="3"/>
  <c r="AJ27" i="3"/>
  <c r="AJ28" i="3"/>
  <c r="AJ29" i="3"/>
  <c r="AJ30" i="3"/>
  <c r="AJ31" i="3"/>
  <c r="AH15" i="3"/>
  <c r="AI15" i="3"/>
  <c r="AH16" i="3"/>
  <c r="AI16" i="3"/>
  <c r="AH17" i="3"/>
  <c r="AI17" i="3"/>
  <c r="AH18" i="3"/>
  <c r="AI18" i="3"/>
  <c r="AH19" i="3"/>
  <c r="AI19" i="3"/>
  <c r="AH20" i="3"/>
  <c r="AI20" i="3"/>
  <c r="AH21" i="3"/>
  <c r="AI21" i="3"/>
  <c r="AH23" i="3"/>
  <c r="AI23" i="3"/>
  <c r="AH24" i="3"/>
  <c r="AI24" i="3"/>
  <c r="AH25" i="3"/>
  <c r="AI25" i="3"/>
  <c r="AH27" i="3"/>
  <c r="AI27" i="3"/>
  <c r="AH28" i="3"/>
  <c r="AI28" i="3"/>
  <c r="AH29" i="3"/>
  <c r="AI29" i="3"/>
  <c r="AH30" i="3"/>
  <c r="AI30" i="3"/>
  <c r="AH31" i="3"/>
  <c r="AI31" i="3"/>
  <c r="AB13" i="3"/>
  <c r="AB14" i="3"/>
  <c r="AB15" i="3"/>
  <c r="AB16" i="3"/>
  <c r="AB17" i="3"/>
  <c r="AB18" i="3"/>
  <c r="AB19" i="3"/>
  <c r="AB23" i="3"/>
  <c r="AB24" i="3"/>
  <c r="AB25" i="3"/>
  <c r="AB27" i="3"/>
  <c r="AB28" i="3"/>
  <c r="AB29" i="3"/>
  <c r="AB30" i="3"/>
  <c r="AB31" i="3"/>
  <c r="AE32" i="3"/>
  <c r="AH32" i="3" s="1"/>
  <c r="AB32" i="3"/>
  <c r="L33" i="3"/>
  <c r="M33" i="3"/>
  <c r="N33" i="3"/>
  <c r="I13" i="3"/>
  <c r="J13" i="3"/>
  <c r="K13" i="3"/>
  <c r="L13" i="3"/>
  <c r="M13" i="3"/>
  <c r="N13" i="3"/>
  <c r="I14" i="3"/>
  <c r="J14" i="3"/>
  <c r="K14" i="3"/>
  <c r="L14" i="3"/>
  <c r="M14" i="3"/>
  <c r="N14" i="3"/>
  <c r="I15" i="3"/>
  <c r="J15" i="3"/>
  <c r="K15" i="3"/>
  <c r="L15" i="3"/>
  <c r="M15" i="3"/>
  <c r="N15" i="3"/>
  <c r="I16" i="3"/>
  <c r="J16" i="3"/>
  <c r="K16" i="3"/>
  <c r="L16" i="3"/>
  <c r="M16" i="3"/>
  <c r="N16" i="3"/>
  <c r="I17" i="3"/>
  <c r="J17" i="3"/>
  <c r="K17" i="3"/>
  <c r="L17" i="3"/>
  <c r="M17" i="3"/>
  <c r="N17" i="3"/>
  <c r="I18" i="3"/>
  <c r="J18" i="3"/>
  <c r="K18" i="3"/>
  <c r="L18" i="3"/>
  <c r="M18" i="3"/>
  <c r="N18" i="3"/>
  <c r="I19" i="3"/>
  <c r="J19" i="3"/>
  <c r="K19" i="3"/>
  <c r="L19" i="3"/>
  <c r="M19" i="3"/>
  <c r="N19" i="3"/>
  <c r="I23" i="3"/>
  <c r="J23" i="3"/>
  <c r="K23" i="3"/>
  <c r="L23" i="3"/>
  <c r="M23" i="3"/>
  <c r="N23" i="3"/>
  <c r="I24" i="3"/>
  <c r="J24" i="3"/>
  <c r="K24" i="3"/>
  <c r="L24" i="3"/>
  <c r="M24" i="3"/>
  <c r="N24" i="3"/>
  <c r="I25" i="3"/>
  <c r="J25" i="3"/>
  <c r="K25" i="3"/>
  <c r="L25" i="3"/>
  <c r="M25" i="3"/>
  <c r="N25" i="3"/>
  <c r="I27" i="3"/>
  <c r="J27" i="3"/>
  <c r="K27" i="3"/>
  <c r="L27" i="3"/>
  <c r="M27" i="3"/>
  <c r="N27" i="3"/>
  <c r="I28" i="3"/>
  <c r="J28" i="3"/>
  <c r="K28" i="3"/>
  <c r="L28" i="3"/>
  <c r="M28" i="3"/>
  <c r="N28" i="3"/>
  <c r="I29" i="3"/>
  <c r="J29" i="3"/>
  <c r="K29" i="3"/>
  <c r="L29" i="3"/>
  <c r="M29" i="3"/>
  <c r="N29" i="3"/>
  <c r="I30" i="3"/>
  <c r="J30" i="3"/>
  <c r="K30" i="3"/>
  <c r="L30" i="3"/>
  <c r="M30" i="3"/>
  <c r="N30" i="3"/>
  <c r="I31" i="3"/>
  <c r="J31" i="3"/>
  <c r="K31" i="3"/>
  <c r="L31" i="3"/>
  <c r="M31" i="3"/>
  <c r="N31" i="3"/>
  <c r="L32" i="3"/>
  <c r="G13" i="3"/>
  <c r="H13" i="3"/>
  <c r="G14" i="3"/>
  <c r="H14" i="3"/>
  <c r="G15" i="3"/>
  <c r="H15" i="3"/>
  <c r="G16" i="3"/>
  <c r="H16" i="3"/>
  <c r="G17" i="3"/>
  <c r="H17" i="3"/>
  <c r="G18" i="3"/>
  <c r="H18" i="3"/>
  <c r="G19" i="3"/>
  <c r="H19" i="3"/>
  <c r="G23" i="3"/>
  <c r="H23" i="3"/>
  <c r="G24" i="3"/>
  <c r="H24" i="3"/>
  <c r="G25" i="3"/>
  <c r="H25" i="3"/>
  <c r="G27" i="3"/>
  <c r="H27" i="3"/>
  <c r="G28" i="3"/>
  <c r="H28" i="3"/>
  <c r="G29" i="3"/>
  <c r="H29" i="3"/>
  <c r="G30" i="3"/>
  <c r="H30" i="3"/>
  <c r="G31" i="3"/>
  <c r="H31" i="3"/>
  <c r="G32" i="3" l="1"/>
  <c r="AH22" i="3"/>
  <c r="AI32" i="3"/>
  <c r="AJ32" i="3"/>
  <c r="AJ22" i="3"/>
  <c r="AJ26" i="3"/>
  <c r="AJ14" i="3"/>
  <c r="AI22" i="3"/>
  <c r="AI26" i="3"/>
  <c r="AI14" i="3"/>
  <c r="AH26" i="3"/>
  <c r="AH14" i="3"/>
  <c r="AB22" i="3"/>
  <c r="AB26" i="3"/>
  <c r="AB12" i="3"/>
  <c r="N32" i="3"/>
  <c r="J32" i="3"/>
  <c r="H32" i="3"/>
  <c r="M32" i="3"/>
  <c r="I32" i="3"/>
  <c r="K32" i="3"/>
  <c r="L22" i="3"/>
  <c r="I12" i="3"/>
  <c r="K12" i="3"/>
  <c r="L26" i="3"/>
  <c r="N26" i="3"/>
  <c r="J26" i="3"/>
  <c r="L12" i="3"/>
  <c r="N12" i="3"/>
  <c r="J12" i="3"/>
  <c r="M26" i="3"/>
  <c r="K26" i="3"/>
  <c r="M22" i="3"/>
  <c r="I22" i="3"/>
  <c r="K22" i="3"/>
  <c r="I26" i="3"/>
  <c r="M12" i="3"/>
  <c r="N22" i="3"/>
  <c r="J22" i="3"/>
  <c r="H26" i="3"/>
  <c r="H22" i="3"/>
  <c r="H12" i="3"/>
  <c r="G22" i="3"/>
  <c r="G12" i="3"/>
  <c r="G26" i="3"/>
  <c r="AJ36" i="3" l="1"/>
  <c r="AH36" i="3"/>
  <c r="AI36" i="3"/>
  <c r="AB36" i="3"/>
  <c r="AG15" i="3"/>
  <c r="AG16" i="3"/>
  <c r="AG17" i="3"/>
  <c r="AG18" i="3"/>
  <c r="AG19" i="3"/>
  <c r="AG20" i="3"/>
  <c r="AG21" i="3"/>
  <c r="AG23" i="3"/>
  <c r="AG24" i="3"/>
  <c r="AG25" i="3"/>
  <c r="AG27" i="3"/>
  <c r="AG28" i="3"/>
  <c r="AG29" i="3"/>
  <c r="AG30" i="3"/>
  <c r="AG31" i="3"/>
  <c r="AG14" i="3" l="1"/>
  <c r="AG22" i="3"/>
  <c r="AG26" i="3"/>
  <c r="AF31" i="3" l="1"/>
  <c r="AF30" i="3"/>
  <c r="AF29" i="3"/>
  <c r="AF28" i="3"/>
  <c r="AF27" i="3"/>
  <c r="AF25" i="3"/>
  <c r="AF24" i="3"/>
  <c r="AF23" i="3"/>
  <c r="AF21" i="3"/>
  <c r="AF20" i="3"/>
  <c r="AF19" i="3"/>
  <c r="AF18" i="3"/>
  <c r="AF17" i="3"/>
  <c r="AF16" i="3"/>
  <c r="AF15" i="3"/>
  <c r="AF22" i="3" l="1"/>
  <c r="AF26" i="3"/>
  <c r="AF14" i="3"/>
  <c r="AE26" i="3" l="1"/>
  <c r="AE22" i="3"/>
  <c r="AE14" i="3"/>
  <c r="AG32" i="3" l="1"/>
  <c r="AG36" i="3" s="1"/>
  <c r="AF32" i="3"/>
  <c r="AF36" i="3" s="1"/>
  <c r="AA32" i="3" l="1"/>
  <c r="AA31" i="3"/>
  <c r="AA30" i="3"/>
  <c r="AA29" i="3"/>
  <c r="AA28" i="3"/>
  <c r="AA27" i="3"/>
  <c r="AA25" i="3"/>
  <c r="AA24" i="3"/>
  <c r="AA23" i="3"/>
  <c r="AA19" i="3"/>
  <c r="AA18" i="3"/>
  <c r="AA17" i="3"/>
  <c r="AA16" i="3"/>
  <c r="AA15" i="3"/>
  <c r="AA14" i="3"/>
  <c r="AA13" i="3"/>
  <c r="Z32" i="3"/>
  <c r="Z31" i="3"/>
  <c r="Z30" i="3"/>
  <c r="Z29" i="3"/>
  <c r="Z28" i="3"/>
  <c r="Z27" i="3"/>
  <c r="Z25" i="3"/>
  <c r="Z24" i="3"/>
  <c r="Z23" i="3"/>
  <c r="Z19" i="3"/>
  <c r="Z18" i="3"/>
  <c r="Z17" i="3"/>
  <c r="Z16" i="3"/>
  <c r="Z15" i="3"/>
  <c r="Z14" i="3"/>
  <c r="Z13" i="3"/>
  <c r="Y32" i="3"/>
  <c r="Y31" i="3"/>
  <c r="Y30" i="3"/>
  <c r="Y29" i="3"/>
  <c r="Y28" i="3"/>
  <c r="Y27" i="3"/>
  <c r="Y25" i="3"/>
  <c r="Y24" i="3"/>
  <c r="Y23" i="3"/>
  <c r="Y19" i="3"/>
  <c r="Y18" i="3"/>
  <c r="Y17" i="3"/>
  <c r="Y16" i="3"/>
  <c r="Y15" i="3"/>
  <c r="Y14" i="3"/>
  <c r="Y13" i="3"/>
  <c r="X32" i="3"/>
  <c r="X31" i="3"/>
  <c r="X30" i="3"/>
  <c r="X29" i="3"/>
  <c r="X28" i="3"/>
  <c r="X27" i="3"/>
  <c r="X25" i="3"/>
  <c r="X24" i="3"/>
  <c r="X23" i="3"/>
  <c r="X19" i="3"/>
  <c r="X18" i="3"/>
  <c r="X17" i="3"/>
  <c r="X16" i="3"/>
  <c r="X15" i="3"/>
  <c r="X14" i="3"/>
  <c r="X13" i="3"/>
  <c r="AA26" i="3" l="1"/>
  <c r="X26" i="3"/>
  <c r="Y26" i="3"/>
  <c r="Z26" i="3"/>
  <c r="Z22" i="3"/>
  <c r="Y12" i="3"/>
  <c r="Z12" i="3"/>
  <c r="AA12" i="3"/>
  <c r="X22" i="3"/>
  <c r="Y22" i="3"/>
  <c r="AA22" i="3"/>
  <c r="X12" i="3"/>
  <c r="S13" i="3"/>
  <c r="T13" i="3"/>
  <c r="U13" i="3"/>
  <c r="V13" i="3"/>
  <c r="W13" i="3"/>
  <c r="S14" i="3"/>
  <c r="T14" i="3"/>
  <c r="U14" i="3"/>
  <c r="V14" i="3"/>
  <c r="W14" i="3"/>
  <c r="S15" i="3"/>
  <c r="T15" i="3"/>
  <c r="U15" i="3"/>
  <c r="V15" i="3"/>
  <c r="W15" i="3"/>
  <c r="S16" i="3"/>
  <c r="T16" i="3"/>
  <c r="U16" i="3"/>
  <c r="V16" i="3"/>
  <c r="W16" i="3"/>
  <c r="S17" i="3"/>
  <c r="T17" i="3"/>
  <c r="U17" i="3"/>
  <c r="V17" i="3"/>
  <c r="W17" i="3"/>
  <c r="S18" i="3"/>
  <c r="T18" i="3"/>
  <c r="U18" i="3"/>
  <c r="V18" i="3"/>
  <c r="W18" i="3"/>
  <c r="S19" i="3"/>
  <c r="T19" i="3"/>
  <c r="U19" i="3"/>
  <c r="V19" i="3"/>
  <c r="W19" i="3"/>
  <c r="S23" i="3"/>
  <c r="T23" i="3"/>
  <c r="U23" i="3"/>
  <c r="V23" i="3"/>
  <c r="W23" i="3"/>
  <c r="S24" i="3"/>
  <c r="T24" i="3"/>
  <c r="U24" i="3"/>
  <c r="V24" i="3"/>
  <c r="W24" i="3"/>
  <c r="S25" i="3"/>
  <c r="T25" i="3"/>
  <c r="U25" i="3"/>
  <c r="V25" i="3"/>
  <c r="W25" i="3"/>
  <c r="S27" i="3"/>
  <c r="T27" i="3"/>
  <c r="U27" i="3"/>
  <c r="V27" i="3"/>
  <c r="W27" i="3"/>
  <c r="S28" i="3"/>
  <c r="T28" i="3"/>
  <c r="U28" i="3"/>
  <c r="V28" i="3"/>
  <c r="W28" i="3"/>
  <c r="S29" i="3"/>
  <c r="T29" i="3"/>
  <c r="U29" i="3"/>
  <c r="V29" i="3"/>
  <c r="W29" i="3"/>
  <c r="S30" i="3"/>
  <c r="T30" i="3"/>
  <c r="U30" i="3"/>
  <c r="V30" i="3"/>
  <c r="W30" i="3"/>
  <c r="S31" i="3"/>
  <c r="T31" i="3"/>
  <c r="U31" i="3"/>
  <c r="V31" i="3"/>
  <c r="W31" i="3"/>
  <c r="S32" i="3"/>
  <c r="T32" i="3"/>
  <c r="U32" i="3"/>
  <c r="V32" i="3"/>
  <c r="W32" i="3"/>
  <c r="Y36" i="3" l="1"/>
  <c r="AA36" i="3"/>
  <c r="S22" i="3"/>
  <c r="Z36" i="3"/>
  <c r="X36" i="3"/>
  <c r="V22" i="3"/>
  <c r="T22" i="3"/>
  <c r="W26" i="3"/>
  <c r="W22" i="3"/>
  <c r="W12" i="3"/>
  <c r="V26" i="3"/>
  <c r="V12" i="3"/>
  <c r="U22" i="3"/>
  <c r="U26" i="3"/>
  <c r="U12" i="3"/>
  <c r="T26" i="3"/>
  <c r="T12" i="3"/>
  <c r="S26" i="3"/>
  <c r="S12" i="3"/>
  <c r="V36" i="3" l="1"/>
  <c r="S36" i="3"/>
  <c r="U36" i="3"/>
  <c r="T36" i="3"/>
  <c r="W36" i="3"/>
  <c r="R19" i="3"/>
  <c r="R32" i="3"/>
  <c r="R31" i="3"/>
  <c r="R30" i="3"/>
  <c r="R29" i="3"/>
  <c r="R28" i="3"/>
  <c r="R27" i="3"/>
  <c r="R25" i="3"/>
  <c r="R24" i="3"/>
  <c r="R23" i="3"/>
  <c r="R18" i="3"/>
  <c r="R17" i="3"/>
  <c r="R16" i="3"/>
  <c r="R15" i="3"/>
  <c r="R14" i="3"/>
  <c r="R13" i="3"/>
  <c r="Q26" i="3"/>
  <c r="Q22" i="3"/>
  <c r="Q12" i="3"/>
  <c r="R26" i="3" l="1"/>
  <c r="R22" i="3"/>
  <c r="R12" i="3"/>
  <c r="E13" i="3" l="1"/>
  <c r="F13" i="3"/>
  <c r="E14" i="3"/>
  <c r="F14" i="3"/>
  <c r="E15" i="3"/>
  <c r="F15" i="3"/>
  <c r="E16" i="3"/>
  <c r="F16" i="3"/>
  <c r="E17" i="3"/>
  <c r="F17" i="3"/>
  <c r="E18" i="3"/>
  <c r="F18" i="3"/>
  <c r="E19" i="3"/>
  <c r="F19" i="3"/>
  <c r="E23" i="3"/>
  <c r="F23" i="3"/>
  <c r="E24" i="3"/>
  <c r="F24" i="3"/>
  <c r="E25" i="3"/>
  <c r="F25" i="3"/>
  <c r="E27" i="3"/>
  <c r="F27" i="3"/>
  <c r="E28" i="3"/>
  <c r="F28" i="3"/>
  <c r="E29" i="3"/>
  <c r="F29" i="3"/>
  <c r="E30" i="3"/>
  <c r="F30" i="3"/>
  <c r="E31" i="3"/>
  <c r="F31" i="3"/>
  <c r="E32" i="3"/>
  <c r="F32" i="3"/>
  <c r="D19" i="3"/>
  <c r="D15" i="3"/>
  <c r="D32" i="3"/>
  <c r="D31" i="3"/>
  <c r="D30" i="3"/>
  <c r="D29" i="3"/>
  <c r="D28" i="3"/>
  <c r="D27" i="3"/>
  <c r="D25" i="3"/>
  <c r="D24" i="3"/>
  <c r="D23" i="3"/>
  <c r="D18" i="3"/>
  <c r="D17" i="3"/>
  <c r="D16" i="3"/>
  <c r="D14" i="3"/>
  <c r="D13" i="3"/>
  <c r="C26" i="3"/>
  <c r="C22" i="3"/>
  <c r="C12" i="3"/>
  <c r="G36" i="3" l="1"/>
  <c r="E12" i="3"/>
  <c r="E26" i="3"/>
  <c r="E22" i="3"/>
  <c r="F26" i="3"/>
  <c r="F12" i="3"/>
  <c r="F22" i="3"/>
  <c r="D26" i="3"/>
  <c r="D22" i="3"/>
  <c r="F36" i="3" l="1"/>
  <c r="E36" i="3"/>
  <c r="H36" i="3" l="1"/>
  <c r="D12" i="3"/>
  <c r="D36" i="3" l="1"/>
  <c r="I36" i="3" l="1"/>
  <c r="J36" i="3" l="1"/>
  <c r="K36" i="3" l="1"/>
  <c r="L36" i="3" l="1"/>
  <c r="N36" i="3" l="1"/>
  <c r="M36" i="3"/>
  <c r="R36" i="3" l="1"/>
  <c r="AY34" i="3"/>
  <c r="AZ34" i="3" s="1"/>
</calcChain>
</file>

<file path=xl/sharedStrings.xml><?xml version="1.0" encoding="utf-8"?>
<sst xmlns="http://schemas.openxmlformats.org/spreadsheetml/2006/main" count="356" uniqueCount="121">
  <si>
    <t>месяцы</t>
  </si>
  <si>
    <t>Площадь жилых помещений</t>
  </si>
  <si>
    <t>Общая годовая стоимость работ по многоквартирным домам</t>
  </si>
  <si>
    <t>4 раз(а) в год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</si>
  <si>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</si>
  <si>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</si>
  <si>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</si>
  <si>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</si>
  <si>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</si>
  <si>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</si>
  <si>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</si>
  <si>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</si>
  <si>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</si>
  <si>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</si>
  <si>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</si>
  <si>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</si>
  <si>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</si>
  <si>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</si>
  <si>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</si>
  <si>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</si>
  <si>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</si>
  <si>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по мере необходимости в течение года</t>
  </si>
  <si>
    <t>2.Мытье перил, дверей, плафонов, окон, рам, подоконников, почтовых ящиков в помещениях общего пользования</t>
  </si>
  <si>
    <t>V. Расходы по управлению МКД</t>
  </si>
  <si>
    <t>постоянно</t>
  </si>
  <si>
    <t xml:space="preserve">Перечень обязательных работ, услуг </t>
  </si>
  <si>
    <t>2 раз(а) в год</t>
  </si>
  <si>
    <t>VI. ВДГО</t>
  </si>
  <si>
    <t xml:space="preserve">Стоимость на 1 кв. м. общей площади (руб./мес.)         (размер платы в месяц на 1 кв. м.)  </t>
  </si>
  <si>
    <t>1 раз(а) в месяц</t>
  </si>
  <si>
    <t xml:space="preserve">5. Уборка мусора с придомовой территории </t>
  </si>
  <si>
    <t>6. Уборка мусора на контейнерных площадках (помойных ямах)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</si>
  <si>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</si>
  <si>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</si>
  <si>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</si>
  <si>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</si>
  <si>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 xml:space="preserve"> (4 раз в год - помойницы)</t>
  </si>
  <si>
    <t>11. Очистка выгребных ям (для деревянных неблагоустроенных зданий)</t>
  </si>
  <si>
    <t xml:space="preserve">12. Сезонный осмотр конструкций здания( фасадов, стен, фундаментов, кровли, преркрытий)
</t>
  </si>
  <si>
    <t xml:space="preserve">14.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</si>
  <si>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15. Заделка щелей в печных стояках, оштукатуривание, прочистка дымохода.</t>
  </si>
  <si>
    <t>16.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</si>
  <si>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</t>
  </si>
  <si>
    <t>17. Аварийное обслуживание</t>
  </si>
  <si>
    <t>постоянно
на системах водоснабжения, газоснабжения, энергоснабжения</t>
  </si>
  <si>
    <t>18. Ремонт кровли, крылец, козырьков, деревянных тротуаров</t>
  </si>
  <si>
    <t>19. Дератизация</t>
  </si>
  <si>
    <t>20. Дезинсекция</t>
  </si>
  <si>
    <t xml:space="preserve"> деревянный не благоустроенный без канализации, без ХВС (колонка) с печным отоплением (без центр отопления)</t>
  </si>
  <si>
    <t>МВК   деревянный не благоустроенный без канализации,  с печным отоплением (без центр отопления)</t>
  </si>
  <si>
    <t>27</t>
  </si>
  <si>
    <t>28</t>
  </si>
  <si>
    <t>Ивана Рябова ул.</t>
  </si>
  <si>
    <t>12</t>
  </si>
  <si>
    <t>10</t>
  </si>
  <si>
    <t>14,1</t>
  </si>
  <si>
    <t>33</t>
  </si>
  <si>
    <t>35</t>
  </si>
  <si>
    <t>Льва Толстого, ул.</t>
  </si>
  <si>
    <t xml:space="preserve">Льва Толстого, ул. </t>
  </si>
  <si>
    <t>Морская, ул.</t>
  </si>
  <si>
    <t>1</t>
  </si>
  <si>
    <t>3</t>
  </si>
  <si>
    <t>39</t>
  </si>
  <si>
    <t>Стадионная, ул.</t>
  </si>
  <si>
    <t>11</t>
  </si>
  <si>
    <t>Приложение № 2</t>
  </si>
  <si>
    <t xml:space="preserve"> извещению и документации </t>
  </si>
  <si>
    <t>о проведении открытого конкурса</t>
  </si>
  <si>
    <t xml:space="preserve">15. Проверка исправности, работоспособности, регулировка и техническое обслуживание насосов, запорной арматуры, обслуживание и ремонт бойлерных, удаление воздуха из системы отопления, смена отдельных участков трубопроводов по необходимости.
</t>
  </si>
  <si>
    <t>16. Техническое обслуживание и сезонное управление оборудованием систем вентиляции, техническое обслуживание и ремонт силовых и осветительных установок, внутридомовых электросетей, проверка автоматических регуляторов и устройств, 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отложений.</t>
  </si>
  <si>
    <t>МКД без канализации, без ХВС (колонка) с  центр отоплением</t>
  </si>
  <si>
    <t>30, к.1</t>
  </si>
  <si>
    <t>28 к.1</t>
  </si>
  <si>
    <t>Лот № 1 Маймаксансктй  территориальный округ</t>
  </si>
  <si>
    <t>18</t>
  </si>
  <si>
    <t>20</t>
  </si>
  <si>
    <t>ул. Михаила Новова</t>
  </si>
  <si>
    <t>5</t>
  </si>
  <si>
    <t>ул. Победы</t>
  </si>
  <si>
    <t>9, корп.1</t>
  </si>
  <si>
    <t>20, корп.1</t>
  </si>
  <si>
    <t>98</t>
  </si>
  <si>
    <t>132, корп.2</t>
  </si>
  <si>
    <t>140</t>
  </si>
  <si>
    <t>д.24, корп.2</t>
  </si>
  <si>
    <t>24</t>
  </si>
  <si>
    <t>124</t>
  </si>
  <si>
    <t>14</t>
  </si>
  <si>
    <t xml:space="preserve">Перечень обязательных работ, услуг, </t>
  </si>
  <si>
    <t>МВК деревянный не благоустроенный без канализации,                   без ХВС (колонка) с  центр отоплением</t>
  </si>
  <si>
    <t xml:space="preserve">Стоимость на 1 кв. м. общей площади (руб./мес.)  (размер платы в месяц на 1 кв. м.)  </t>
  </si>
  <si>
    <t>17</t>
  </si>
  <si>
    <t>Перечень обязательных работ, услуг</t>
  </si>
  <si>
    <t xml:space="preserve"> деревянный благоустроенный дом с ХВС, ГВС, канализацией, центральным отоплением</t>
  </si>
  <si>
    <t>2 раз(а) в месяц</t>
  </si>
  <si>
    <t>2 раз(а) в год при необходимости</t>
  </si>
  <si>
    <t>3. Уборка мусора с придомовой территории</t>
  </si>
  <si>
    <t xml:space="preserve">4. Уборка мусора на контейнерных площадках </t>
  </si>
  <si>
    <t>5. Очистка придомовой территории от снега при отсутствии снегопадов</t>
  </si>
  <si>
    <t>6.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</si>
  <si>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7. Проверка и при необходимости очистка кровли от скопления снега и наледи, сосулек
</t>
  </si>
  <si>
    <t>8. Вывоз твердых бытовых отходов (ТБО), жидких бытовых отходов</t>
  </si>
  <si>
    <t xml:space="preserve">4 раз(а) в неделю контейнера </t>
  </si>
  <si>
    <t xml:space="preserve">9. Сезонный осмотр конструкций здания( фасадов, стен, фундаментов, кровли, преркрытий)
</t>
  </si>
  <si>
    <t xml:space="preserve">10.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</si>
  <si>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 xml:space="preserve">11.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обслуживание и ремонт бойлерных, удаление воздуха из системы отопления, смена отдельных участков трубопроводов по необходимости.
</t>
  </si>
  <si>
    <t>12.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расконсервация системы отопления, промывка централизованных систем теплоснабжения для удаления накипно-коррозионных отложений.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</si>
  <si>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</si>
  <si>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13. Аварийное обслуживание</t>
  </si>
  <si>
    <t>постоянно
на системах водоснабжения, теплоснабжения, газоснабжения, канализации, энергоснабжения</t>
  </si>
  <si>
    <t>14. Ремонт кровли, крылец, козырьков, деревянных тротуаров</t>
  </si>
  <si>
    <t>15. Дератизация</t>
  </si>
  <si>
    <t>16. Дезинсекция</t>
  </si>
  <si>
    <t xml:space="preserve">VI. ВДГО </t>
  </si>
  <si>
    <t xml:space="preserve">Стоимость на 1 кв. м. общей площади (руб./мес.)                               (размер платы в месяц на 1 кв. м.)  </t>
  </si>
  <si>
    <t>30</t>
  </si>
  <si>
    <t>МВК      деревянный благоустроенный дом с ХВС, ГВС, канализацией, центральным отоплением</t>
  </si>
  <si>
    <t xml:space="preserve"> ул. Гидролизная</t>
  </si>
  <si>
    <t xml:space="preserve"> ул. Победы</t>
  </si>
  <si>
    <t>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</si>
</sst>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FF0000"/>
      <name val="Times New Roman"/>
      <family val="1"/>
    </font>
    <font>
      <sz val="10"/>
      <color theme="0" tint="-4.9989318521683403E-2"/>
      <name val="Times New Roman"/>
      <family val="1"/>
    </font>
    <font>
      <sz val="8"/>
      <color rgb="FFFF0000"/>
      <name val="Times New Roman"/>
      <family val="1"/>
    </font>
    <font>
      <sz val="9"/>
      <color rgb="FFFF0000"/>
      <name val="Times New Roman"/>
      <family val="1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hair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157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center" vertical="top"/>
    </xf>
    <xf numFmtId="4" fontId="10" fillId="2" borderId="4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0" fontId="6" fillId="0" borderId="0" xfId="0" applyFont="1" applyAlignment="1">
      <alignment horizontal="right"/>
    </xf>
    <xf numFmtId="4" fontId="8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/>
    <xf numFmtId="4" fontId="14" fillId="2" borderId="1" xfId="0" applyNumberFormat="1" applyFont="1" applyFill="1" applyBorder="1" applyAlignment="1">
      <alignment horizontal="center"/>
    </xf>
    <xf numFmtId="4" fontId="15" fillId="2" borderId="0" xfId="0" applyNumberFormat="1" applyFont="1" applyFill="1" applyBorder="1" applyAlignment="1">
      <alignment horizontal="center" vertical="center"/>
    </xf>
    <xf numFmtId="4" fontId="8" fillId="2" borderId="6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4" fontId="8" fillId="2" borderId="0" xfId="0" applyNumberFormat="1" applyFont="1" applyFill="1" applyBorder="1" applyAlignment="1">
      <alignment vertical="center"/>
    </xf>
    <xf numFmtId="0" fontId="17" fillId="0" borderId="0" xfId="0" applyFont="1" applyAlignment="1"/>
    <xf numFmtId="4" fontId="9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4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left" vertical="center" wrapText="1"/>
    </xf>
    <xf numFmtId="4" fontId="15" fillId="3" borderId="1" xfId="0" applyNumberFormat="1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 wrapText="1"/>
    </xf>
    <xf numFmtId="4" fontId="8" fillId="3" borderId="5" xfId="0" applyNumberFormat="1" applyFont="1" applyFill="1" applyBorder="1" applyAlignment="1">
      <alignment vertical="center"/>
    </xf>
    <xf numFmtId="4" fontId="8" fillId="3" borderId="6" xfId="0" applyNumberFormat="1" applyFont="1" applyFill="1" applyBorder="1" applyAlignment="1">
      <alignment vertical="center"/>
    </xf>
    <xf numFmtId="4" fontId="15" fillId="3" borderId="1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4" fontId="8" fillId="3" borderId="2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left" vertical="top"/>
    </xf>
    <xf numFmtId="4" fontId="4" fillId="3" borderId="1" xfId="0" applyNumberFormat="1" applyFont="1" applyFill="1" applyBorder="1" applyAlignment="1">
      <alignment horizontal="left" vertical="top" wrapText="1"/>
    </xf>
    <xf numFmtId="4" fontId="8" fillId="3" borderId="2" xfId="0" applyNumberFormat="1" applyFont="1" applyFill="1" applyBorder="1" applyAlignment="1">
      <alignment horizontal="center" vertical="top" wrapText="1"/>
    </xf>
    <xf numFmtId="4" fontId="4" fillId="3" borderId="2" xfId="0" applyNumberFormat="1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wrapText="1"/>
    </xf>
    <xf numFmtId="4" fontId="15" fillId="3" borderId="1" xfId="0" applyNumberFormat="1" applyFont="1" applyFill="1" applyBorder="1" applyAlignment="1">
      <alignment horizontal="left" vertical="top"/>
    </xf>
    <xf numFmtId="4" fontId="8" fillId="3" borderId="2" xfId="0" applyNumberFormat="1" applyFont="1" applyFill="1" applyBorder="1" applyAlignment="1">
      <alignment horizontal="left" vertical="top"/>
    </xf>
    <xf numFmtId="4" fontId="4" fillId="3" borderId="2" xfId="0" applyNumberFormat="1" applyFont="1" applyFill="1" applyBorder="1" applyAlignment="1">
      <alignment horizontal="left" vertical="top"/>
    </xf>
    <xf numFmtId="4" fontId="2" fillId="2" borderId="0" xfId="0" applyNumberFormat="1" applyFont="1" applyFill="1" applyAlignment="1">
      <alignment horizontal="center"/>
    </xf>
    <xf numFmtId="2" fontId="16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8" fillId="3" borderId="2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4" fontId="15" fillId="3" borderId="2" xfId="0" applyNumberFormat="1" applyFont="1" applyFill="1" applyBorder="1" applyAlignment="1">
      <alignment horizontal="center"/>
    </xf>
    <xf numFmtId="4" fontId="8" fillId="3" borderId="2" xfId="0" applyNumberFormat="1" applyFont="1" applyFill="1" applyBorder="1" applyAlignment="1">
      <alignment horizontal="center" vertical="center"/>
    </xf>
    <xf numFmtId="49" fontId="13" fillId="2" borderId="13" xfId="2" applyNumberFormat="1" applyFont="1" applyFill="1" applyBorder="1" applyAlignment="1">
      <alignment horizontal="center" wrapText="1"/>
    </xf>
    <xf numFmtId="4" fontId="10" fillId="2" borderId="13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/>
    </xf>
    <xf numFmtId="4" fontId="10" fillId="2" borderId="13" xfId="0" applyNumberFormat="1" applyFont="1" applyFill="1" applyBorder="1" applyAlignment="1">
      <alignment horizontal="center" vertical="top"/>
    </xf>
    <xf numFmtId="4" fontId="15" fillId="0" borderId="13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 vertical="center"/>
    </xf>
    <xf numFmtId="4" fontId="14" fillId="2" borderId="13" xfId="0" applyNumberFormat="1" applyFont="1" applyFill="1" applyBorder="1" applyAlignment="1">
      <alignment horizontal="center"/>
    </xf>
    <xf numFmtId="0" fontId="15" fillId="0" borderId="13" xfId="0" applyFont="1" applyBorder="1" applyAlignment="1">
      <alignment horizontal="center"/>
    </xf>
    <xf numFmtId="4" fontId="10" fillId="2" borderId="13" xfId="0" applyNumberFormat="1" applyFont="1" applyFill="1" applyBorder="1" applyAlignment="1">
      <alignment horizontal="center" vertical="center"/>
    </xf>
    <xf numFmtId="4" fontId="13" fillId="2" borderId="13" xfId="0" applyNumberFormat="1" applyFont="1" applyFill="1" applyBorder="1" applyAlignment="1">
      <alignment horizontal="center" vertical="center" wrapText="1"/>
    </xf>
    <xf numFmtId="4" fontId="15" fillId="3" borderId="13" xfId="0" applyNumberFormat="1" applyFont="1" applyFill="1" applyBorder="1" applyAlignment="1">
      <alignment horizontal="left" vertical="center" wrapText="1"/>
    </xf>
    <xf numFmtId="4" fontId="4" fillId="3" borderId="13" xfId="0" applyNumberFormat="1" applyFont="1" applyFill="1" applyBorder="1" applyAlignment="1">
      <alignment horizontal="center" vertical="center" wrapText="1"/>
    </xf>
    <xf numFmtId="4" fontId="15" fillId="3" borderId="13" xfId="0" applyNumberFormat="1" applyFont="1" applyFill="1" applyBorder="1" applyAlignment="1">
      <alignment horizontal="center" vertical="center" wrapText="1"/>
    </xf>
    <xf numFmtId="4" fontId="8" fillId="3" borderId="13" xfId="0" applyNumberFormat="1" applyFont="1" applyFill="1" applyBorder="1" applyAlignment="1">
      <alignment horizontal="center" vertical="center" wrapText="1"/>
    </xf>
    <xf numFmtId="4" fontId="4" fillId="3" borderId="13" xfId="0" applyNumberFormat="1" applyFont="1" applyFill="1" applyBorder="1" applyAlignment="1">
      <alignment horizontal="left" vertical="top" wrapText="1"/>
    </xf>
    <xf numFmtId="4" fontId="8" fillId="3" borderId="13" xfId="0" applyNumberFormat="1" applyFont="1" applyFill="1" applyBorder="1" applyAlignment="1">
      <alignment horizontal="center" vertical="top" wrapText="1"/>
    </xf>
    <xf numFmtId="4" fontId="4" fillId="3" borderId="13" xfId="0" applyNumberFormat="1" applyFont="1" applyFill="1" applyBorder="1" applyAlignment="1">
      <alignment horizontal="center" vertical="top" wrapText="1"/>
    </xf>
    <xf numFmtId="4" fontId="4" fillId="3" borderId="13" xfId="0" applyNumberFormat="1" applyFont="1" applyFill="1" applyBorder="1" applyAlignment="1">
      <alignment horizontal="center" wrapText="1"/>
    </xf>
    <xf numFmtId="4" fontId="8" fillId="3" borderId="13" xfId="0" applyNumberFormat="1" applyFont="1" applyFill="1" applyBorder="1" applyAlignment="1">
      <alignment horizontal="left" vertical="center" wrapText="1"/>
    </xf>
    <xf numFmtId="4" fontId="7" fillId="2" borderId="0" xfId="0" applyNumberFormat="1" applyFont="1" applyFill="1" applyAlignment="1">
      <alignment horizontal="right" wrapText="1"/>
    </xf>
    <xf numFmtId="4" fontId="6" fillId="2" borderId="0" xfId="0" applyNumberFormat="1" applyFont="1" applyFill="1" applyAlignment="1">
      <alignment horizontal="right" wrapText="1"/>
    </xf>
    <xf numFmtId="4" fontId="2" fillId="2" borderId="0" xfId="0" applyNumberFormat="1" applyFont="1" applyFill="1" applyAlignment="1">
      <alignment horizontal="right" wrapText="1"/>
    </xf>
    <xf numFmtId="4" fontId="8" fillId="2" borderId="0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wrapText="1"/>
    </xf>
    <xf numFmtId="4" fontId="8" fillId="3" borderId="13" xfId="0" applyNumberFormat="1" applyFont="1" applyFill="1" applyBorder="1" applyAlignment="1">
      <alignment horizontal="center" wrapText="1"/>
    </xf>
    <xf numFmtId="4" fontId="15" fillId="3" borderId="13" xfId="0" applyNumberFormat="1" applyFont="1" applyFill="1" applyBorder="1" applyAlignment="1">
      <alignment horizontal="center" wrapText="1"/>
    </xf>
    <xf numFmtId="4" fontId="15" fillId="3" borderId="13" xfId="0" applyNumberFormat="1" applyFont="1" applyFill="1" applyBorder="1" applyAlignment="1">
      <alignment horizontal="left" vertical="top" wrapText="1"/>
    </xf>
    <xf numFmtId="4" fontId="8" fillId="3" borderId="13" xfId="0" applyNumberFormat="1" applyFont="1" applyFill="1" applyBorder="1" applyAlignment="1">
      <alignment horizontal="left" vertical="top" wrapText="1"/>
    </xf>
    <xf numFmtId="4" fontId="4" fillId="2" borderId="13" xfId="0" applyNumberFormat="1" applyFont="1" applyFill="1" applyBorder="1" applyAlignment="1">
      <alignment horizontal="center" vertical="center"/>
    </xf>
    <xf numFmtId="4" fontId="8" fillId="2" borderId="13" xfId="0" applyNumberFormat="1" applyFont="1" applyFill="1" applyBorder="1" applyAlignment="1">
      <alignment horizontal="center" vertical="center"/>
    </xf>
    <xf numFmtId="4" fontId="15" fillId="2" borderId="13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49" fontId="13" fillId="2" borderId="13" xfId="2" applyNumberFormat="1" applyFont="1" applyFill="1" applyBorder="1" applyAlignment="1">
      <alignment horizontal="center" vertical="center" wrapText="1"/>
    </xf>
    <xf numFmtId="4" fontId="4" fillId="3" borderId="13" xfId="0" applyNumberFormat="1" applyFont="1" applyFill="1" applyBorder="1" applyAlignment="1">
      <alignment horizontal="center" vertical="center"/>
    </xf>
    <xf numFmtId="4" fontId="8" fillId="3" borderId="13" xfId="0" applyNumberFormat="1" applyFont="1" applyFill="1" applyBorder="1" applyAlignment="1">
      <alignment horizontal="center" vertical="center"/>
    </xf>
    <xf numFmtId="4" fontId="4" fillId="3" borderId="13" xfId="0" applyNumberFormat="1" applyFont="1" applyFill="1" applyBorder="1" applyAlignment="1">
      <alignment horizontal="left" vertical="center" wrapText="1"/>
    </xf>
    <xf numFmtId="4" fontId="15" fillId="3" borderId="13" xfId="0" applyNumberFormat="1" applyFont="1" applyFill="1" applyBorder="1" applyAlignment="1">
      <alignment horizontal="center" vertical="center"/>
    </xf>
    <xf numFmtId="4" fontId="8" fillId="3" borderId="13" xfId="0" applyNumberFormat="1" applyFont="1" applyFill="1" applyBorder="1" applyAlignment="1">
      <alignment horizontal="left" vertical="center"/>
    </xf>
    <xf numFmtId="4" fontId="3" fillId="2" borderId="13" xfId="0" applyNumberFormat="1" applyFont="1" applyFill="1" applyBorder="1" applyAlignment="1">
      <alignment horizontal="center" vertical="center"/>
    </xf>
    <xf numFmtId="4" fontId="2" fillId="2" borderId="13" xfId="0" applyNumberFormat="1" applyFont="1" applyFill="1" applyBorder="1" applyAlignment="1">
      <alignment horizontal="center" vertical="center"/>
    </xf>
    <xf numFmtId="4" fontId="8" fillId="3" borderId="16" xfId="0" applyNumberFormat="1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4" fontId="20" fillId="3" borderId="2" xfId="0" applyNumberFormat="1" applyFont="1" applyFill="1" applyBorder="1" applyAlignment="1">
      <alignment horizontal="left" vertical="center" wrapText="1"/>
    </xf>
    <xf numFmtId="4" fontId="20" fillId="3" borderId="1" xfId="0" applyNumberFormat="1" applyFont="1" applyFill="1" applyBorder="1" applyAlignment="1">
      <alignment horizontal="center" vertical="center" wrapText="1"/>
    </xf>
    <xf numFmtId="4" fontId="20" fillId="3" borderId="1" xfId="0" applyNumberFormat="1" applyFont="1" applyFill="1" applyBorder="1" applyAlignment="1">
      <alignment horizontal="center" vertical="center"/>
    </xf>
    <xf numFmtId="4" fontId="19" fillId="2" borderId="1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left" vertical="center"/>
    </xf>
    <xf numFmtId="2" fontId="13" fillId="2" borderId="13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8" fillId="3" borderId="13" xfId="0" applyNumberFormat="1" applyFont="1" applyFill="1" applyBorder="1" applyAlignment="1">
      <alignment horizontal="center"/>
    </xf>
    <xf numFmtId="4" fontId="4" fillId="3" borderId="13" xfId="0" applyNumberFormat="1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center" vertical="center"/>
    </xf>
    <xf numFmtId="4" fontId="15" fillId="3" borderId="3" xfId="0" applyNumberFormat="1" applyFont="1" applyFill="1" applyBorder="1" applyAlignment="1">
      <alignment horizontal="center" vertical="center"/>
    </xf>
    <xf numFmtId="4" fontId="7" fillId="2" borderId="0" xfId="0" applyNumberFormat="1" applyFont="1" applyFill="1" applyAlignment="1">
      <alignment horizontal="right" vertical="center"/>
    </xf>
    <xf numFmtId="4" fontId="6" fillId="2" borderId="0" xfId="0" applyNumberFormat="1" applyFont="1" applyFill="1" applyAlignment="1">
      <alignment horizontal="right" vertical="center"/>
    </xf>
    <xf numFmtId="4" fontId="2" fillId="2" borderId="0" xfId="0" applyNumberFormat="1" applyFont="1" applyFill="1" applyAlignment="1">
      <alignment horizontal="right" vertical="center"/>
    </xf>
    <xf numFmtId="4" fontId="4" fillId="3" borderId="1" xfId="0" applyNumberFormat="1" applyFont="1" applyFill="1" applyBorder="1" applyAlignment="1">
      <alignment horizontal="left" vertical="center"/>
    </xf>
    <xf numFmtId="4" fontId="4" fillId="3" borderId="2" xfId="0" applyNumberFormat="1" applyFont="1" applyFill="1" applyBorder="1" applyAlignment="1">
      <alignment horizontal="left" vertical="center"/>
    </xf>
    <xf numFmtId="4" fontId="15" fillId="3" borderId="1" xfId="0" applyNumberFormat="1" applyFont="1" applyFill="1" applyBorder="1" applyAlignment="1">
      <alignment horizontal="left" vertical="center"/>
    </xf>
    <xf numFmtId="4" fontId="8" fillId="3" borderId="2" xfId="0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4" fontId="13" fillId="2" borderId="0" xfId="2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4" fontId="8" fillId="2" borderId="13" xfId="0" applyNumberFormat="1" applyFont="1" applyFill="1" applyBorder="1" applyAlignment="1">
      <alignment horizontal="center"/>
    </xf>
    <xf numFmtId="49" fontId="16" fillId="2" borderId="8" xfId="0" applyNumberFormat="1" applyFont="1" applyFill="1" applyBorder="1" applyAlignment="1">
      <alignment horizontal="center" vertical="center" wrapText="1"/>
    </xf>
    <xf numFmtId="49" fontId="13" fillId="2" borderId="15" xfId="2" applyNumberFormat="1" applyFont="1" applyFill="1" applyBorder="1" applyAlignment="1">
      <alignment horizontal="center" vertical="center" wrapText="1"/>
    </xf>
    <xf numFmtId="4" fontId="8" fillId="3" borderId="13" xfId="0" applyNumberFormat="1" applyFont="1" applyFill="1" applyBorder="1" applyAlignment="1">
      <alignment horizontal="center" vertical="center" wrapText="1"/>
    </xf>
    <xf numFmtId="4" fontId="15" fillId="3" borderId="13" xfId="0" applyNumberFormat="1" applyFont="1" applyFill="1" applyBorder="1" applyAlignment="1">
      <alignment horizontal="center" vertical="center" wrapText="1"/>
    </xf>
    <xf numFmtId="4" fontId="15" fillId="3" borderId="14" xfId="0" applyNumberFormat="1" applyFont="1" applyFill="1" applyBorder="1" applyAlignment="1">
      <alignment horizontal="center" vertical="center" wrapText="1"/>
    </xf>
    <xf numFmtId="4" fontId="15" fillId="3" borderId="15" xfId="0" applyNumberFormat="1" applyFont="1" applyFill="1" applyBorder="1" applyAlignment="1">
      <alignment horizontal="center" vertical="center" wrapText="1"/>
    </xf>
    <xf numFmtId="49" fontId="14" fillId="3" borderId="13" xfId="2" applyNumberFormat="1" applyFont="1" applyFill="1" applyBorder="1" applyAlignment="1">
      <alignment horizontal="center" vertical="center" wrapText="1"/>
    </xf>
    <xf numFmtId="4" fontId="8" fillId="3" borderId="14" xfId="0" applyNumberFormat="1" applyFont="1" applyFill="1" applyBorder="1" applyAlignment="1">
      <alignment horizontal="center" vertical="center" wrapText="1"/>
    </xf>
    <xf numFmtId="4" fontId="8" fillId="3" borderId="15" xfId="0" applyNumberFormat="1" applyFont="1" applyFill="1" applyBorder="1" applyAlignment="1">
      <alignment horizontal="center" vertical="center" wrapText="1"/>
    </xf>
    <xf numFmtId="4" fontId="15" fillId="3" borderId="11" xfId="0" applyNumberFormat="1" applyFont="1" applyFill="1" applyBorder="1" applyAlignment="1">
      <alignment horizontal="center" vertical="center" wrapText="1"/>
    </xf>
    <xf numFmtId="4" fontId="15" fillId="3" borderId="12" xfId="0" applyNumberFormat="1" applyFont="1" applyFill="1" applyBorder="1" applyAlignment="1">
      <alignment horizontal="center" vertical="center" wrapText="1"/>
    </xf>
    <xf numFmtId="4" fontId="8" fillId="3" borderId="7" xfId="0" applyNumberFormat="1" applyFont="1" applyFill="1" applyBorder="1" applyAlignment="1">
      <alignment horizontal="center" vertical="center" wrapText="1"/>
    </xf>
    <xf numFmtId="4" fontId="15" fillId="3" borderId="7" xfId="0" applyNumberFormat="1" applyFont="1" applyFill="1" applyBorder="1" applyAlignment="1">
      <alignment horizontal="center" vertical="center" wrapText="1"/>
    </xf>
    <xf numFmtId="4" fontId="8" fillId="3" borderId="9" xfId="0" applyNumberFormat="1" applyFont="1" applyFill="1" applyBorder="1" applyAlignment="1">
      <alignment horizontal="center" vertical="center" wrapText="1"/>
    </xf>
    <xf numFmtId="4" fontId="8" fillId="3" borderId="10" xfId="0" applyNumberFormat="1" applyFont="1" applyFill="1" applyBorder="1" applyAlignment="1">
      <alignment horizontal="center" vertical="center" wrapText="1"/>
    </xf>
    <xf numFmtId="4" fontId="21" fillId="0" borderId="0" xfId="0" applyNumberFormat="1" applyFont="1" applyBorder="1" applyAlignment="1"/>
    <xf numFmtId="4" fontId="21" fillId="0" borderId="0" xfId="0" applyNumberFormat="1" applyFont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Q44"/>
  <sheetViews>
    <sheetView tabSelected="1" view="pageBreakPreview" topLeftCell="AT28" zoomScale="86" zoomScaleNormal="100" zoomScaleSheetLayoutView="86" workbookViewId="0">
      <selection activeCell="BD34" sqref="BD34"/>
    </sheetView>
  </sheetViews>
  <sheetFormatPr defaultRowHeight="12.75" x14ac:dyDescent="0.2"/>
  <cols>
    <col min="1" max="1" width="50.42578125" style="6" customWidth="1"/>
    <col min="2" max="2" width="26.28515625" style="19" customWidth="1"/>
    <col min="3" max="3" width="27.140625" style="19" customWidth="1"/>
    <col min="4" max="4" width="9.28515625" style="7" customWidth="1"/>
    <col min="5" max="5" width="9.5703125" style="7" customWidth="1"/>
    <col min="6" max="14" width="9.28515625" style="7" customWidth="1"/>
    <col min="15" max="15" width="52.5703125" style="7" customWidth="1"/>
    <col min="16" max="16" width="29.5703125" style="7" customWidth="1"/>
    <col min="17" max="17" width="24.7109375" style="7" customWidth="1"/>
    <col min="18" max="26" width="14.28515625" style="7" customWidth="1"/>
    <col min="27" max="28" width="14.42578125" style="7" customWidth="1"/>
    <col min="29" max="29" width="47.140625" style="88" customWidth="1"/>
    <col min="30" max="30" width="24.7109375" style="88" customWidth="1"/>
    <col min="31" max="31" width="27.5703125" style="88" customWidth="1"/>
    <col min="32" max="33" width="9.28515625" style="7" customWidth="1"/>
    <col min="34" max="34" width="10.5703125" style="7" customWidth="1"/>
    <col min="35" max="36" width="9.28515625" style="7" customWidth="1"/>
    <col min="37" max="37" width="49" style="7" customWidth="1"/>
    <col min="38" max="38" width="27.7109375" style="7" customWidth="1"/>
    <col min="39" max="39" width="20.5703125" style="7" customWidth="1"/>
    <col min="40" max="40" width="11.42578125" style="7" customWidth="1"/>
    <col min="41" max="41" width="45.85546875" style="7" customWidth="1"/>
    <col min="42" max="42" width="19" style="7" customWidth="1"/>
    <col min="43" max="43" width="25.42578125" style="7" customWidth="1"/>
    <col min="44" max="44" width="14.42578125" style="7" customWidth="1"/>
    <col min="45" max="45" width="36.42578125" style="130" customWidth="1"/>
    <col min="46" max="46" width="28.28515625" style="130" customWidth="1"/>
    <col min="47" max="47" width="23.85546875" style="7" customWidth="1"/>
    <col min="48" max="48" width="13.28515625" style="7" customWidth="1"/>
    <col min="49" max="49" width="11.85546875" style="7" customWidth="1"/>
    <col min="50" max="50" width="13.28515625" style="7" customWidth="1"/>
    <col min="51" max="51" width="14.140625" style="7" customWidth="1"/>
    <col min="52" max="52" width="12.5703125" style="7" customWidth="1"/>
    <col min="53" max="55" width="9.28515625" style="7" customWidth="1"/>
    <col min="56" max="56" width="60.7109375" style="34" customWidth="1"/>
    <col min="57" max="57" width="33.85546875" style="19" customWidth="1"/>
    <col min="58" max="58" width="23.5703125" style="19" customWidth="1"/>
    <col min="59" max="60" width="9.28515625" style="7" customWidth="1"/>
    <col min="61" max="61" width="13.42578125" style="7" customWidth="1"/>
    <col min="62" max="62" width="13" style="7" customWidth="1"/>
    <col min="63" max="63" width="16" style="7" customWidth="1"/>
    <col min="64" max="64" width="54" style="7" customWidth="1"/>
    <col min="65" max="65" width="30.42578125" style="7" customWidth="1"/>
    <col min="66" max="66" width="27.140625" style="19" customWidth="1"/>
    <col min="67" max="72" width="17.28515625" style="19" customWidth="1"/>
    <col min="73" max="73" width="48.5703125" style="19" customWidth="1"/>
    <col min="74" max="74" width="26.85546875" style="19" customWidth="1"/>
    <col min="75" max="75" width="17.28515625" style="19" customWidth="1"/>
    <col min="76" max="95" width="9.28515625" style="7" customWidth="1"/>
    <col min="96" max="96" width="74.7109375" style="7" customWidth="1"/>
    <col min="97" max="97" width="24.5703125" style="7" customWidth="1"/>
    <col min="98" max="98" width="25.140625" style="7" customWidth="1"/>
    <col min="99" max="99" width="9.28515625" style="7" customWidth="1"/>
    <col min="100" max="100" width="12.7109375" style="7" customWidth="1"/>
    <col min="101" max="101" width="9.28515625" style="7" customWidth="1"/>
    <col min="102" max="102" width="47" style="7" customWidth="1"/>
    <col min="103" max="103" width="14.7109375" style="7" customWidth="1"/>
    <col min="104" max="104" width="17.5703125" style="7" customWidth="1"/>
    <col min="105" max="106" width="10.5703125" style="7" customWidth="1"/>
    <col min="107" max="107" width="50" style="7" customWidth="1"/>
    <col min="108" max="108" width="14.7109375" style="7" customWidth="1"/>
    <col min="109" max="112" width="14.5703125" style="7" customWidth="1"/>
    <col min="113" max="115" width="13.5703125" customWidth="1"/>
    <col min="116" max="116" width="13.140625" style="62" customWidth="1"/>
  </cols>
  <sheetData>
    <row r="1" spans="1:121" s="1" customFormat="1" ht="16.5" customHeight="1" x14ac:dyDescent="0.25">
      <c r="A1" s="27" t="s">
        <v>17</v>
      </c>
      <c r="B1" s="27"/>
      <c r="C1" s="27"/>
      <c r="D1" s="15" t="s">
        <v>66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86"/>
      <c r="AD1" s="86"/>
      <c r="AE1" s="86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128"/>
      <c r="AT1" s="128"/>
      <c r="AU1" s="3"/>
      <c r="AV1" s="3"/>
      <c r="AW1" s="3"/>
      <c r="AX1" s="3"/>
      <c r="AY1" s="3"/>
      <c r="AZ1" s="3"/>
      <c r="BA1" s="3"/>
      <c r="BB1" s="3"/>
      <c r="BC1" s="3"/>
      <c r="BD1" s="33"/>
      <c r="BE1" s="27"/>
      <c r="BF1" s="27"/>
      <c r="BG1" s="3"/>
      <c r="BH1" s="3"/>
      <c r="BI1" s="3"/>
      <c r="BJ1" s="3"/>
      <c r="BK1" s="3"/>
      <c r="BL1" s="3"/>
      <c r="BM1" s="3"/>
      <c r="BN1" s="27"/>
      <c r="BO1" s="26"/>
      <c r="BP1" s="26"/>
      <c r="BQ1" s="26"/>
      <c r="BR1" s="23"/>
      <c r="BS1" s="23"/>
      <c r="BT1" s="23"/>
      <c r="BU1" s="26"/>
      <c r="BV1" s="26"/>
      <c r="BW1" s="26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L1" s="61"/>
    </row>
    <row r="2" spans="1:121" s="1" customFormat="1" ht="16.5" customHeight="1" x14ac:dyDescent="0.25">
      <c r="A2" s="27" t="s">
        <v>16</v>
      </c>
      <c r="B2" s="27"/>
      <c r="C2" s="27"/>
      <c r="D2" s="4" t="s">
        <v>67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87"/>
      <c r="AD2" s="87"/>
      <c r="AE2" s="87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129"/>
      <c r="AT2" s="129"/>
      <c r="AU2" s="4"/>
      <c r="AV2" s="4"/>
      <c r="AW2" s="4"/>
      <c r="AX2" s="4"/>
      <c r="AY2" s="4"/>
      <c r="AZ2" s="4"/>
      <c r="BA2" s="4"/>
      <c r="BB2" s="4"/>
      <c r="BC2" s="4"/>
      <c r="BD2" s="33"/>
      <c r="BE2" s="27"/>
      <c r="BF2" s="27"/>
      <c r="BG2" s="4"/>
      <c r="BH2" s="4"/>
      <c r="BI2" s="4"/>
      <c r="BJ2" s="4"/>
      <c r="BK2" s="4"/>
      <c r="BL2" s="4"/>
      <c r="BM2" s="4"/>
      <c r="BN2" s="27"/>
      <c r="BO2" s="26"/>
      <c r="BP2" s="26"/>
      <c r="BQ2" s="26"/>
      <c r="BR2" s="23"/>
      <c r="BS2" s="23"/>
      <c r="BT2" s="23"/>
      <c r="BU2" s="26"/>
      <c r="BV2" s="26"/>
      <c r="BW2" s="26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L2" s="61"/>
    </row>
    <row r="3" spans="1:121" s="1" customFormat="1" ht="16.5" customHeight="1" x14ac:dyDescent="0.25">
      <c r="A3" s="27" t="s">
        <v>15</v>
      </c>
      <c r="B3" s="27"/>
      <c r="C3" s="27"/>
      <c r="D3" s="4" t="s">
        <v>68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87"/>
      <c r="AD3" s="87"/>
      <c r="AE3" s="87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129"/>
      <c r="AT3" s="129"/>
      <c r="AU3" s="4"/>
      <c r="AV3" s="4"/>
      <c r="AW3" s="4"/>
      <c r="AX3" s="4"/>
      <c r="AY3" s="4"/>
      <c r="AZ3" s="4"/>
      <c r="BA3" s="4"/>
      <c r="BB3" s="4"/>
      <c r="BC3" s="4"/>
      <c r="BD3" s="33"/>
      <c r="BE3" s="27"/>
      <c r="BF3" s="27"/>
      <c r="BG3" s="4"/>
      <c r="BH3" s="4"/>
      <c r="BI3" s="4"/>
      <c r="BJ3" s="4"/>
      <c r="BK3" s="4"/>
      <c r="BL3" s="4"/>
      <c r="BM3" s="4"/>
      <c r="BN3" s="27"/>
      <c r="BO3" s="26"/>
      <c r="BP3" s="26"/>
      <c r="BQ3" s="26"/>
      <c r="BR3" s="23"/>
      <c r="BS3" s="23"/>
      <c r="BT3" s="23"/>
      <c r="BU3" s="26"/>
      <c r="BV3" s="26"/>
      <c r="BW3" s="26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L3" s="61"/>
    </row>
    <row r="4" spans="1:121" s="1" customFormat="1" ht="16.5" customHeight="1" x14ac:dyDescent="0.2">
      <c r="A4" s="27" t="s">
        <v>14</v>
      </c>
      <c r="B4" s="27"/>
      <c r="C4" s="2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88"/>
      <c r="AD4" s="88"/>
      <c r="AE4" s="88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130"/>
      <c r="AT4" s="130"/>
      <c r="AU4" s="7"/>
      <c r="AV4" s="7"/>
      <c r="AW4" s="7"/>
      <c r="AX4" s="7"/>
      <c r="AY4" s="7"/>
      <c r="AZ4" s="7"/>
      <c r="BA4" s="7"/>
      <c r="BB4" s="7"/>
      <c r="BC4" s="7"/>
      <c r="BD4" s="33"/>
      <c r="BE4" s="27"/>
      <c r="BF4" s="27"/>
      <c r="BG4" s="7"/>
      <c r="BH4" s="7"/>
      <c r="BI4" s="7"/>
      <c r="BJ4" s="7"/>
      <c r="BK4" s="7"/>
      <c r="BL4" s="7"/>
      <c r="BM4" s="7"/>
      <c r="BN4" s="27"/>
      <c r="BO4" s="26"/>
      <c r="BP4" s="23"/>
      <c r="BQ4" s="23"/>
      <c r="BR4" s="23"/>
      <c r="BS4" s="23"/>
      <c r="BT4" s="23"/>
      <c r="BU4" s="26"/>
      <c r="BV4" s="26"/>
      <c r="BW4" s="26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L4" s="61"/>
    </row>
    <row r="5" spans="1:121" s="1" customFormat="1" x14ac:dyDescent="0.2">
      <c r="A5" s="5" t="s">
        <v>74</v>
      </c>
      <c r="B5" s="19"/>
      <c r="C5" s="19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88"/>
      <c r="AD5" s="88"/>
      <c r="AE5" s="88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130"/>
      <c r="AT5" s="130"/>
      <c r="AU5" s="7"/>
      <c r="AV5" s="7"/>
      <c r="AW5" s="7"/>
      <c r="AX5" s="7"/>
      <c r="AY5" s="7"/>
      <c r="AZ5" s="7"/>
      <c r="BA5" s="7"/>
      <c r="BB5" s="7"/>
      <c r="BC5" s="7"/>
      <c r="BD5" s="34"/>
      <c r="BE5" s="19"/>
      <c r="BF5" s="19"/>
      <c r="BG5" s="7"/>
      <c r="BH5" s="7"/>
      <c r="BI5" s="7"/>
      <c r="BJ5" s="7"/>
      <c r="BK5" s="7"/>
      <c r="BL5" s="7"/>
      <c r="BM5" s="7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L5" s="61"/>
    </row>
    <row r="6" spans="1:121" s="1" customFormat="1" ht="15.75" customHeight="1" x14ac:dyDescent="0.2">
      <c r="B6" s="44" t="s">
        <v>13</v>
      </c>
      <c r="C6" s="45"/>
      <c r="D6" s="22"/>
      <c r="E6" s="16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89"/>
      <c r="AD6" s="89"/>
      <c r="AE6" s="89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2"/>
      <c r="BE6" s="22"/>
      <c r="BF6" s="22"/>
      <c r="BG6" s="16"/>
      <c r="BH6" s="24"/>
      <c r="BI6" s="24"/>
      <c r="BJ6" s="24"/>
      <c r="BK6" s="16"/>
      <c r="BL6" s="24"/>
      <c r="BM6" s="24"/>
      <c r="BN6" s="28"/>
      <c r="BO6" s="22"/>
      <c r="BP6" s="22"/>
      <c r="BQ6" s="22"/>
      <c r="BR6" s="22"/>
      <c r="BS6" s="22"/>
      <c r="BT6" s="22"/>
      <c r="BU6" s="28"/>
      <c r="BV6" s="28"/>
      <c r="BW6" s="28"/>
      <c r="BX6" s="16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16"/>
      <c r="DB6" s="24"/>
      <c r="DC6" s="24"/>
      <c r="DD6" s="24"/>
      <c r="DE6" s="24"/>
      <c r="DF6" s="24"/>
      <c r="DG6" s="24"/>
      <c r="DH6" s="24"/>
      <c r="DI6" s="16"/>
      <c r="DJ6" s="24"/>
      <c r="DK6" s="24"/>
      <c r="DL6" s="24"/>
      <c r="DM6" s="16"/>
      <c r="DN6" s="16"/>
      <c r="DO6" s="16"/>
      <c r="DP6" s="16"/>
      <c r="DQ6" s="16"/>
    </row>
    <row r="7" spans="1:121" s="8" customFormat="1" ht="71.25" customHeight="1" x14ac:dyDescent="0.2">
      <c r="A7" s="151" t="s">
        <v>25</v>
      </c>
      <c r="B7" s="152" t="s">
        <v>12</v>
      </c>
      <c r="C7" s="152" t="s">
        <v>48</v>
      </c>
      <c r="D7" s="101" t="s">
        <v>58</v>
      </c>
      <c r="E7" s="101" t="s">
        <v>59</v>
      </c>
      <c r="F7" s="101" t="s">
        <v>52</v>
      </c>
      <c r="G7" s="101" t="s">
        <v>77</v>
      </c>
      <c r="H7" s="101" t="s">
        <v>77</v>
      </c>
      <c r="I7" s="101" t="s">
        <v>79</v>
      </c>
      <c r="J7" s="101" t="s">
        <v>79</v>
      </c>
      <c r="K7" s="101" t="s">
        <v>79</v>
      </c>
      <c r="L7" s="101" t="s">
        <v>79</v>
      </c>
      <c r="M7" s="101" t="s">
        <v>79</v>
      </c>
      <c r="N7" s="101" t="s">
        <v>79</v>
      </c>
      <c r="O7" s="153" t="s">
        <v>25</v>
      </c>
      <c r="P7" s="149" t="s">
        <v>12</v>
      </c>
      <c r="Q7" s="149" t="s">
        <v>49</v>
      </c>
      <c r="R7" s="101" t="s">
        <v>59</v>
      </c>
      <c r="S7" s="101" t="s">
        <v>59</v>
      </c>
      <c r="T7" s="101" t="s">
        <v>59</v>
      </c>
      <c r="U7" s="101" t="s">
        <v>59</v>
      </c>
      <c r="V7" s="101" t="s">
        <v>59</v>
      </c>
      <c r="W7" s="101" t="s">
        <v>60</v>
      </c>
      <c r="X7" s="101" t="s">
        <v>60</v>
      </c>
      <c r="Y7" s="101" t="s">
        <v>64</v>
      </c>
      <c r="Z7" s="101" t="s">
        <v>64</v>
      </c>
      <c r="AA7" s="101" t="s">
        <v>64</v>
      </c>
      <c r="AB7" s="101" t="s">
        <v>79</v>
      </c>
      <c r="AC7" s="80" t="s">
        <v>25</v>
      </c>
      <c r="AD7" s="79" t="s">
        <v>12</v>
      </c>
      <c r="AE7" s="79" t="s">
        <v>71</v>
      </c>
      <c r="AF7" s="101" t="s">
        <v>59</v>
      </c>
      <c r="AG7" s="101" t="s">
        <v>59</v>
      </c>
      <c r="AH7" s="101" t="s">
        <v>77</v>
      </c>
      <c r="AI7" s="101" t="s">
        <v>77</v>
      </c>
      <c r="AJ7" s="101" t="s">
        <v>79</v>
      </c>
      <c r="AK7" s="142" t="s">
        <v>89</v>
      </c>
      <c r="AL7" s="142" t="s">
        <v>12</v>
      </c>
      <c r="AM7" s="146" t="s">
        <v>90</v>
      </c>
      <c r="AN7" s="101" t="s">
        <v>77</v>
      </c>
      <c r="AO7" s="147" t="s">
        <v>93</v>
      </c>
      <c r="AP7" s="144" t="s">
        <v>12</v>
      </c>
      <c r="AQ7" s="144" t="s">
        <v>94</v>
      </c>
      <c r="AR7" s="101" t="s">
        <v>77</v>
      </c>
      <c r="AS7" s="142" t="s">
        <v>93</v>
      </c>
      <c r="AT7" s="143" t="s">
        <v>12</v>
      </c>
      <c r="AU7" s="143" t="s">
        <v>117</v>
      </c>
      <c r="AV7" s="101" t="s">
        <v>118</v>
      </c>
      <c r="AW7" s="101" t="s">
        <v>119</v>
      </c>
    </row>
    <row r="8" spans="1:121" s="8" customFormat="1" ht="22.5" customHeight="1" x14ac:dyDescent="0.2">
      <c r="A8" s="151"/>
      <c r="B8" s="152"/>
      <c r="C8" s="152"/>
      <c r="D8" s="140" t="s">
        <v>50</v>
      </c>
      <c r="E8" s="140" t="s">
        <v>51</v>
      </c>
      <c r="F8" s="140" t="s">
        <v>53</v>
      </c>
      <c r="G8" s="140" t="s">
        <v>62</v>
      </c>
      <c r="H8" s="140" t="s">
        <v>78</v>
      </c>
      <c r="I8" s="140" t="s">
        <v>80</v>
      </c>
      <c r="J8" s="140" t="s">
        <v>75</v>
      </c>
      <c r="K8" s="140" t="s">
        <v>81</v>
      </c>
      <c r="L8" s="140" t="s">
        <v>82</v>
      </c>
      <c r="M8" s="140" t="s">
        <v>83</v>
      </c>
      <c r="N8" s="140" t="s">
        <v>84</v>
      </c>
      <c r="O8" s="154"/>
      <c r="P8" s="150"/>
      <c r="Q8" s="150"/>
      <c r="R8" s="101" t="s">
        <v>54</v>
      </c>
      <c r="S8" s="101" t="s">
        <v>55</v>
      </c>
      <c r="T8" s="101" t="s">
        <v>56</v>
      </c>
      <c r="U8" s="101" t="s">
        <v>57</v>
      </c>
      <c r="V8" s="101" t="s">
        <v>63</v>
      </c>
      <c r="W8" s="101" t="s">
        <v>61</v>
      </c>
      <c r="X8" s="101" t="s">
        <v>62</v>
      </c>
      <c r="Y8" s="101" t="s">
        <v>54</v>
      </c>
      <c r="Z8" s="101" t="s">
        <v>53</v>
      </c>
      <c r="AA8" s="101" t="s">
        <v>88</v>
      </c>
      <c r="AB8" s="101" t="s">
        <v>85</v>
      </c>
      <c r="AC8" s="90"/>
      <c r="AD8" s="90"/>
      <c r="AE8" s="90"/>
      <c r="AF8" s="101" t="s">
        <v>72</v>
      </c>
      <c r="AG8" s="101" t="s">
        <v>73</v>
      </c>
      <c r="AH8" s="101" t="s">
        <v>76</v>
      </c>
      <c r="AI8" s="101" t="s">
        <v>86</v>
      </c>
      <c r="AJ8" s="101" t="s">
        <v>87</v>
      </c>
      <c r="AK8" s="142"/>
      <c r="AL8" s="142"/>
      <c r="AM8" s="146"/>
      <c r="AN8" s="67" t="s">
        <v>92</v>
      </c>
      <c r="AO8" s="148"/>
      <c r="AP8" s="145"/>
      <c r="AQ8" s="145"/>
      <c r="AR8" s="141" t="s">
        <v>116</v>
      </c>
      <c r="AS8" s="142"/>
      <c r="AT8" s="143"/>
      <c r="AU8" s="143"/>
      <c r="AV8" s="101" t="s">
        <v>65</v>
      </c>
      <c r="AW8" s="101" t="s">
        <v>120</v>
      </c>
    </row>
    <row r="9" spans="1:121" s="1" customFormat="1" ht="12.75" customHeight="1" x14ac:dyDescent="0.2">
      <c r="A9" s="48" t="s">
        <v>11</v>
      </c>
      <c r="B9" s="49"/>
      <c r="C9" s="38">
        <f>SUM(C10:C11)</f>
        <v>1.1700000000000002</v>
      </c>
      <c r="D9" s="137">
        <f t="shared" ref="D9:N9" si="0">SUM(D10:D11)</f>
        <v>2066.6880000000001</v>
      </c>
      <c r="E9" s="137">
        <f t="shared" si="0"/>
        <v>2028.7800000000002</v>
      </c>
      <c r="F9" s="137">
        <f t="shared" si="0"/>
        <v>1427.8680000000002</v>
      </c>
      <c r="G9" s="137">
        <f t="shared" si="0"/>
        <v>7210.9440000000004</v>
      </c>
      <c r="H9" s="137">
        <f t="shared" si="0"/>
        <v>7161.804000000001</v>
      </c>
      <c r="I9" s="137">
        <f t="shared" si="0"/>
        <v>4461.9120000000012</v>
      </c>
      <c r="J9" s="137">
        <f t="shared" si="0"/>
        <v>4637.4120000000012</v>
      </c>
      <c r="K9" s="137">
        <f t="shared" si="0"/>
        <v>5700.2400000000007</v>
      </c>
      <c r="L9" s="137">
        <f t="shared" si="0"/>
        <v>2750.4360000000001</v>
      </c>
      <c r="M9" s="137">
        <f t="shared" si="0"/>
        <v>7226.3880000000008</v>
      </c>
      <c r="N9" s="137">
        <f t="shared" si="0"/>
        <v>7236.2160000000003</v>
      </c>
      <c r="O9" s="48" t="s">
        <v>11</v>
      </c>
      <c r="P9" s="49"/>
      <c r="Q9" s="38">
        <f>SUM(Q10:Q11)</f>
        <v>1.1700000000000002</v>
      </c>
      <c r="R9" s="137">
        <f t="shared" ref="R9" si="1">SUM(R10:R11)</f>
        <v>4595.2920000000004</v>
      </c>
      <c r="S9" s="137">
        <f t="shared" ref="S9" si="2">SUM(S10:S11)</f>
        <v>4742.7120000000004</v>
      </c>
      <c r="T9" s="137">
        <f t="shared" ref="T9" si="3">SUM(T10:T11)</f>
        <v>1965.6000000000001</v>
      </c>
      <c r="U9" s="137">
        <f t="shared" ref="U9" si="4">SUM(U10:U11)</f>
        <v>1985.2560000000001</v>
      </c>
      <c r="V9" s="137">
        <f t="shared" ref="V9" si="5">SUM(V10:V11)</f>
        <v>8266.7520000000004</v>
      </c>
      <c r="W9" s="137">
        <f t="shared" ref="W9" si="6">SUM(W10:W11)</f>
        <v>5391.3600000000006</v>
      </c>
      <c r="X9" s="137">
        <f t="shared" ref="X9" si="7">SUM(X10:X11)</f>
        <v>7290.9719999999998</v>
      </c>
      <c r="Y9" s="137">
        <f t="shared" ref="Y9" si="8">SUM(Y10:Y11)</f>
        <v>967.35600000000022</v>
      </c>
      <c r="Z9" s="137">
        <f t="shared" ref="Z9" si="9">SUM(Z10:Z11)</f>
        <v>1485.432</v>
      </c>
      <c r="AA9" s="137">
        <f t="shared" ref="AA9" si="10">SUM(AA10:AA11)</f>
        <v>1457.3520000000001</v>
      </c>
      <c r="AB9" s="137">
        <f t="shared" ref="AB9" si="11">SUM(AB10:AB11)</f>
        <v>4317.3</v>
      </c>
      <c r="AC9" s="82" t="s">
        <v>11</v>
      </c>
      <c r="AD9" s="83"/>
      <c r="AE9" s="124">
        <f>SUM(AE10:AE11)</f>
        <v>1.1700000000000002</v>
      </c>
      <c r="AF9" s="139">
        <f t="shared" ref="AF9" si="12">SUM(AF10:AF11)</f>
        <v>19560.528000000006</v>
      </c>
      <c r="AG9" s="139">
        <f t="shared" ref="AG9" si="13">SUM(AG10:AG11)</f>
        <v>8339.76</v>
      </c>
      <c r="AH9" s="139">
        <f t="shared" ref="AH9" si="14">SUM(AH10:AH11)</f>
        <v>7355.5560000000005</v>
      </c>
      <c r="AI9" s="139">
        <f t="shared" ref="AI9" si="15">SUM(AI10:AI11)</f>
        <v>7312.0319999999992</v>
      </c>
      <c r="AJ9" s="139">
        <f t="shared" ref="AJ9" si="16">SUM(AJ10:AJ11)</f>
        <v>7382.232</v>
      </c>
      <c r="AK9" s="80" t="s">
        <v>11</v>
      </c>
      <c r="AL9" s="102"/>
      <c r="AM9" s="38">
        <f>SUM(AM10:AM11)</f>
        <v>1.1700000000000002</v>
      </c>
      <c r="AN9" s="139">
        <f t="shared" ref="AN9" si="17">SUM(AN10:AN11)</f>
        <v>9978.228000000001</v>
      </c>
      <c r="AO9" s="109" t="s">
        <v>11</v>
      </c>
      <c r="AP9" s="110"/>
      <c r="AQ9" s="38">
        <f>SUM(AQ10:AQ11)</f>
        <v>1.1700000000000002</v>
      </c>
      <c r="AR9" s="13">
        <f t="shared" ref="AR9" si="18">SUM(AR10:AR11)</f>
        <v>8532.108000000002</v>
      </c>
      <c r="AS9" s="66" t="s">
        <v>11</v>
      </c>
      <c r="AT9" s="112"/>
      <c r="AU9" s="38">
        <f>SUM(AU10:AU11)</f>
        <v>1.1700000000000002</v>
      </c>
      <c r="AV9" s="13">
        <f t="shared" ref="AV9:AW9" si="19">SUM(AV10:AV11)</f>
        <v>4742.7120000000004</v>
      </c>
      <c r="AW9" s="13">
        <f t="shared" si="19"/>
        <v>6089.148000000001</v>
      </c>
    </row>
    <row r="10" spans="1:121" s="1" customFormat="1" ht="31.5" customHeight="1" x14ac:dyDescent="0.2">
      <c r="A10" s="36" t="s">
        <v>18</v>
      </c>
      <c r="B10" s="35" t="s">
        <v>29</v>
      </c>
      <c r="C10" s="35">
        <v>1.1200000000000001</v>
      </c>
      <c r="D10" s="10">
        <f>$C$10*12*D35</f>
        <v>1978.3679999999999</v>
      </c>
      <c r="E10" s="10">
        <f t="shared" ref="E10:N10" si="20">$C$10*12*E35</f>
        <v>1942.0800000000002</v>
      </c>
      <c r="F10" s="10">
        <f t="shared" si="20"/>
        <v>1366.8480000000002</v>
      </c>
      <c r="G10" s="10">
        <f t="shared" si="20"/>
        <v>6902.7840000000006</v>
      </c>
      <c r="H10" s="10">
        <f t="shared" si="20"/>
        <v>6855.7440000000006</v>
      </c>
      <c r="I10" s="10">
        <f t="shared" si="20"/>
        <v>4271.2320000000009</v>
      </c>
      <c r="J10" s="10">
        <f t="shared" si="20"/>
        <v>4439.2320000000009</v>
      </c>
      <c r="K10" s="10">
        <f t="shared" si="20"/>
        <v>5456.64</v>
      </c>
      <c r="L10" s="10">
        <f t="shared" si="20"/>
        <v>2632.8960000000002</v>
      </c>
      <c r="M10" s="10">
        <f t="shared" si="20"/>
        <v>6917.5680000000011</v>
      </c>
      <c r="N10" s="10">
        <f t="shared" si="20"/>
        <v>6926.9760000000006</v>
      </c>
      <c r="O10" s="50" t="s">
        <v>18</v>
      </c>
      <c r="P10" s="35" t="s">
        <v>29</v>
      </c>
      <c r="Q10" s="35">
        <v>1.1200000000000001</v>
      </c>
      <c r="R10" s="10">
        <f>$Q$10*12*R35</f>
        <v>4398.9120000000003</v>
      </c>
      <c r="S10" s="10">
        <f t="shared" ref="S10:AB10" si="21">$Q$10*12*S35</f>
        <v>4540.0320000000002</v>
      </c>
      <c r="T10" s="10">
        <f t="shared" si="21"/>
        <v>1881.6000000000001</v>
      </c>
      <c r="U10" s="10">
        <f t="shared" si="21"/>
        <v>1900.4160000000002</v>
      </c>
      <c r="V10" s="10">
        <f t="shared" si="21"/>
        <v>7913.4719999999998</v>
      </c>
      <c r="W10" s="10">
        <f t="shared" si="21"/>
        <v>5160.9600000000009</v>
      </c>
      <c r="X10" s="10">
        <f t="shared" si="21"/>
        <v>6979.3919999999998</v>
      </c>
      <c r="Y10" s="10">
        <f t="shared" si="21"/>
        <v>926.01600000000019</v>
      </c>
      <c r="Z10" s="10">
        <f t="shared" si="21"/>
        <v>1421.952</v>
      </c>
      <c r="AA10" s="10">
        <f t="shared" si="21"/>
        <v>1395.0720000000001</v>
      </c>
      <c r="AB10" s="10">
        <f t="shared" si="21"/>
        <v>4132.8</v>
      </c>
      <c r="AC10" s="81" t="s">
        <v>18</v>
      </c>
      <c r="AD10" s="84" t="s">
        <v>29</v>
      </c>
      <c r="AE10" s="125">
        <v>1.1200000000000001</v>
      </c>
      <c r="AF10" s="69">
        <f>$AE$10*12*AF35</f>
        <v>18724.608000000004</v>
      </c>
      <c r="AG10" s="69">
        <f t="shared" ref="AG10:AJ10" si="22">$AE$10*12*AG35</f>
        <v>7983.3600000000006</v>
      </c>
      <c r="AH10" s="69">
        <f t="shared" si="22"/>
        <v>7041.2160000000003</v>
      </c>
      <c r="AI10" s="69">
        <f t="shared" si="22"/>
        <v>6999.5519999999997</v>
      </c>
      <c r="AJ10" s="69">
        <f t="shared" si="22"/>
        <v>7066.7520000000004</v>
      </c>
      <c r="AK10" s="104" t="s">
        <v>18</v>
      </c>
      <c r="AL10" s="102" t="s">
        <v>29</v>
      </c>
      <c r="AM10" s="35">
        <v>1.1200000000000001</v>
      </c>
      <c r="AN10" s="69">
        <f>$AM$10*12*AN35</f>
        <v>9551.8080000000009</v>
      </c>
      <c r="AO10" s="36" t="s">
        <v>18</v>
      </c>
      <c r="AP10" s="111" t="s">
        <v>95</v>
      </c>
      <c r="AQ10" s="35">
        <v>1.1200000000000001</v>
      </c>
      <c r="AR10" s="30">
        <f>$AQ$10*12*AR35</f>
        <v>8167.4880000000012</v>
      </c>
      <c r="AS10" s="36" t="s">
        <v>18</v>
      </c>
      <c r="AT10" s="112" t="s">
        <v>95</v>
      </c>
      <c r="AU10" s="35">
        <v>1.1200000000000001</v>
      </c>
      <c r="AV10" s="30">
        <f>$AU$10*12*AV35</f>
        <v>4540.0320000000002</v>
      </c>
      <c r="AW10" s="30">
        <f>$AU$10*12*AW35</f>
        <v>5828.9280000000008</v>
      </c>
    </row>
    <row r="11" spans="1:121" s="1" customFormat="1" ht="63.75" customHeight="1" x14ac:dyDescent="0.2">
      <c r="A11" s="36" t="s">
        <v>22</v>
      </c>
      <c r="B11" s="35" t="s">
        <v>29</v>
      </c>
      <c r="C11" s="35">
        <v>0.05</v>
      </c>
      <c r="D11" s="10">
        <f>$C$11*12*D35</f>
        <v>88.320000000000007</v>
      </c>
      <c r="E11" s="10">
        <f t="shared" ref="E11:N11" si="23">$C$11*12*E35</f>
        <v>86.700000000000017</v>
      </c>
      <c r="F11" s="10">
        <f t="shared" si="23"/>
        <v>61.02000000000001</v>
      </c>
      <c r="G11" s="10">
        <f t="shared" si="23"/>
        <v>308.16000000000008</v>
      </c>
      <c r="H11" s="10">
        <f t="shared" si="23"/>
        <v>306.06000000000006</v>
      </c>
      <c r="I11" s="10">
        <f t="shared" si="23"/>
        <v>190.68000000000004</v>
      </c>
      <c r="J11" s="10">
        <f t="shared" si="23"/>
        <v>198.18000000000004</v>
      </c>
      <c r="K11" s="10">
        <f t="shared" si="23"/>
        <v>243.60000000000002</v>
      </c>
      <c r="L11" s="10">
        <f t="shared" si="23"/>
        <v>117.54000000000002</v>
      </c>
      <c r="M11" s="10">
        <f t="shared" si="23"/>
        <v>308.82000000000005</v>
      </c>
      <c r="N11" s="10">
        <f t="shared" si="23"/>
        <v>309.24</v>
      </c>
      <c r="O11" s="51" t="s">
        <v>22</v>
      </c>
      <c r="P11" s="35" t="s">
        <v>29</v>
      </c>
      <c r="Q11" s="35">
        <v>0.05</v>
      </c>
      <c r="R11" s="10">
        <f>$Q$11*12*R35</f>
        <v>196.38000000000002</v>
      </c>
      <c r="S11" s="10">
        <f t="shared" ref="S11:AB11" si="24">$Q$11*12*S35</f>
        <v>202.68000000000004</v>
      </c>
      <c r="T11" s="10">
        <f t="shared" si="24"/>
        <v>84.000000000000014</v>
      </c>
      <c r="U11" s="10">
        <f t="shared" si="24"/>
        <v>84.840000000000018</v>
      </c>
      <c r="V11" s="10">
        <f t="shared" si="24"/>
        <v>353.28000000000003</v>
      </c>
      <c r="W11" s="10">
        <f t="shared" si="24"/>
        <v>230.40000000000003</v>
      </c>
      <c r="X11" s="10">
        <f t="shared" si="24"/>
        <v>311.58000000000004</v>
      </c>
      <c r="Y11" s="10">
        <f t="shared" si="24"/>
        <v>41.340000000000011</v>
      </c>
      <c r="Z11" s="10">
        <f t="shared" si="24"/>
        <v>63.480000000000011</v>
      </c>
      <c r="AA11" s="10">
        <f t="shared" si="24"/>
        <v>62.280000000000008</v>
      </c>
      <c r="AB11" s="10">
        <f t="shared" si="24"/>
        <v>184.50000000000003</v>
      </c>
      <c r="AC11" s="81" t="s">
        <v>22</v>
      </c>
      <c r="AD11" s="84" t="s">
        <v>29</v>
      </c>
      <c r="AE11" s="125">
        <v>0.05</v>
      </c>
      <c r="AF11" s="69">
        <f>$AE$11*12*AF35</f>
        <v>835.92000000000019</v>
      </c>
      <c r="AG11" s="69">
        <f t="shared" ref="AG11:AJ11" si="25">$AE$11*12*AG35</f>
        <v>356.40000000000003</v>
      </c>
      <c r="AH11" s="69">
        <f t="shared" si="25"/>
        <v>314.34000000000003</v>
      </c>
      <c r="AI11" s="69">
        <f t="shared" si="25"/>
        <v>312.48</v>
      </c>
      <c r="AJ11" s="69">
        <f t="shared" si="25"/>
        <v>315.48</v>
      </c>
      <c r="AK11" s="104" t="s">
        <v>22</v>
      </c>
      <c r="AL11" s="102" t="s">
        <v>29</v>
      </c>
      <c r="AM11" s="35">
        <v>0.05</v>
      </c>
      <c r="AN11" s="69">
        <f>$AM$11*12*AN35</f>
        <v>426.42000000000007</v>
      </c>
      <c r="AO11" s="36" t="s">
        <v>22</v>
      </c>
      <c r="AP11" s="111" t="s">
        <v>96</v>
      </c>
      <c r="AQ11" s="35">
        <v>0.05</v>
      </c>
      <c r="AR11" s="30">
        <f>$AQ$11*12*AR35</f>
        <v>364.62000000000006</v>
      </c>
      <c r="AS11" s="36" t="s">
        <v>22</v>
      </c>
      <c r="AT11" s="112" t="s">
        <v>96</v>
      </c>
      <c r="AU11" s="35">
        <v>0.05</v>
      </c>
      <c r="AV11" s="30">
        <f>$AU$11*12*AV35</f>
        <v>202.68000000000004</v>
      </c>
      <c r="AW11" s="30">
        <f>$AU$11*12*AW35</f>
        <v>260.22000000000003</v>
      </c>
    </row>
    <row r="12" spans="1:121" s="1" customFormat="1" ht="23.85" customHeight="1" x14ac:dyDescent="0.2">
      <c r="A12" s="37" t="s">
        <v>10</v>
      </c>
      <c r="B12" s="49"/>
      <c r="C12" s="38">
        <f>SUM(C13:C19)</f>
        <v>9.4499999999999993</v>
      </c>
      <c r="D12" s="9">
        <f>SUM(D13:D19)</f>
        <v>16692.48</v>
      </c>
      <c r="E12" s="9">
        <f t="shared" ref="E12:F12" si="26">SUM(E13:E19)</f>
        <v>16386.3</v>
      </c>
      <c r="F12" s="9">
        <f t="shared" si="26"/>
        <v>11532.779999999999</v>
      </c>
      <c r="G12" s="9">
        <f t="shared" ref="G12:H12" si="27">SUM(G13:G19)</f>
        <v>58242.239999999998</v>
      </c>
      <c r="H12" s="9">
        <f t="shared" si="27"/>
        <v>57845.340000000011</v>
      </c>
      <c r="I12" s="9">
        <f t="shared" ref="I12:N12" si="28">SUM(I13:I19)</f>
        <v>36038.520000000004</v>
      </c>
      <c r="J12" s="9">
        <f t="shared" si="28"/>
        <v>37456.020000000004</v>
      </c>
      <c r="K12" s="9">
        <f t="shared" si="28"/>
        <v>46040.4</v>
      </c>
      <c r="L12" s="9">
        <f t="shared" si="28"/>
        <v>22215.06</v>
      </c>
      <c r="M12" s="9">
        <f t="shared" si="28"/>
        <v>58366.98</v>
      </c>
      <c r="N12" s="9">
        <f t="shared" si="28"/>
        <v>58446.36</v>
      </c>
      <c r="O12" s="52" t="s">
        <v>10</v>
      </c>
      <c r="P12" s="49"/>
      <c r="Q12" s="63">
        <f>SUM(Q13:Q19)</f>
        <v>9.4499999999999993</v>
      </c>
      <c r="R12" s="68">
        <f>SUM(R13:R19)</f>
        <v>37115.82</v>
      </c>
      <c r="S12" s="68">
        <f t="shared" ref="S12:W12" si="29">SUM(S13:S19)</f>
        <v>38306.519999999997</v>
      </c>
      <c r="T12" s="68">
        <f t="shared" si="29"/>
        <v>15876</v>
      </c>
      <c r="U12" s="68">
        <f t="shared" si="29"/>
        <v>16034.76</v>
      </c>
      <c r="V12" s="68">
        <f t="shared" si="29"/>
        <v>66769.919999999984</v>
      </c>
      <c r="W12" s="68">
        <f t="shared" si="29"/>
        <v>43545.599999999999</v>
      </c>
      <c r="X12" s="68">
        <f>SUM(X13:X19)</f>
        <v>58888.619999999995</v>
      </c>
      <c r="Y12" s="68">
        <f>SUM(Y13:Y19)</f>
        <v>7813.2600000000011</v>
      </c>
      <c r="Z12" s="68">
        <f>SUM(Z13:Z19)</f>
        <v>11997.720000000001</v>
      </c>
      <c r="AA12" s="68">
        <f>SUM(AA13:AA19)</f>
        <v>11770.92</v>
      </c>
      <c r="AB12" s="68">
        <f t="shared" ref="AB12" si="30">SUM(AB13:AB19)</f>
        <v>34870.5</v>
      </c>
      <c r="AC12" s="81"/>
      <c r="AD12" s="84"/>
      <c r="AE12" s="84"/>
      <c r="AF12" s="95"/>
      <c r="AG12" s="95"/>
      <c r="AH12" s="95"/>
      <c r="AI12" s="95"/>
      <c r="AJ12" s="95"/>
      <c r="AK12" s="104"/>
      <c r="AL12" s="102"/>
      <c r="AM12" s="102"/>
      <c r="AN12" s="95"/>
      <c r="AO12" s="39"/>
      <c r="AP12" s="111"/>
      <c r="AQ12" s="112"/>
      <c r="AR12" s="30"/>
      <c r="AS12" s="39"/>
      <c r="AT12" s="112"/>
      <c r="AU12" s="112"/>
      <c r="AV12" s="30"/>
      <c r="AW12" s="30"/>
    </row>
    <row r="13" spans="1:121" s="1" customFormat="1" ht="23.25" customHeight="1" x14ac:dyDescent="0.2">
      <c r="A13" s="36" t="s">
        <v>30</v>
      </c>
      <c r="B13" s="35" t="s">
        <v>19</v>
      </c>
      <c r="C13" s="35">
        <v>0.39</v>
      </c>
      <c r="D13" s="10">
        <f t="shared" ref="D13:N13" si="31">$C$13*12*D35</f>
        <v>688.89599999999996</v>
      </c>
      <c r="E13" s="10">
        <f t="shared" si="31"/>
        <v>676.26</v>
      </c>
      <c r="F13" s="10">
        <f t="shared" si="31"/>
        <v>475.95599999999996</v>
      </c>
      <c r="G13" s="10">
        <f t="shared" si="31"/>
        <v>2403.6480000000001</v>
      </c>
      <c r="H13" s="10">
        <f t="shared" si="31"/>
        <v>2387.268</v>
      </c>
      <c r="I13" s="10">
        <f t="shared" si="31"/>
        <v>1487.3039999999999</v>
      </c>
      <c r="J13" s="10">
        <f t="shared" si="31"/>
        <v>1545.8039999999999</v>
      </c>
      <c r="K13" s="10">
        <f t="shared" si="31"/>
        <v>1900.08</v>
      </c>
      <c r="L13" s="10">
        <f t="shared" si="31"/>
        <v>916.81200000000001</v>
      </c>
      <c r="M13" s="10">
        <f t="shared" si="31"/>
        <v>2408.7960000000003</v>
      </c>
      <c r="N13" s="10">
        <f t="shared" si="31"/>
        <v>2412.0719999999997</v>
      </c>
      <c r="O13" s="50" t="s">
        <v>30</v>
      </c>
      <c r="P13" s="35" t="s">
        <v>19</v>
      </c>
      <c r="Q13" s="64">
        <v>0.39</v>
      </c>
      <c r="R13" s="69">
        <f t="shared" ref="R13:AB13" si="32">$Q$13*12*R35</f>
        <v>1531.7639999999999</v>
      </c>
      <c r="S13" s="69">
        <f t="shared" si="32"/>
        <v>1580.904</v>
      </c>
      <c r="T13" s="69">
        <f t="shared" si="32"/>
        <v>655.19999999999993</v>
      </c>
      <c r="U13" s="69">
        <f t="shared" si="32"/>
        <v>661.75199999999995</v>
      </c>
      <c r="V13" s="69">
        <f t="shared" si="32"/>
        <v>2755.5839999999998</v>
      </c>
      <c r="W13" s="69">
        <f t="shared" si="32"/>
        <v>1797.12</v>
      </c>
      <c r="X13" s="69">
        <f t="shared" si="32"/>
        <v>2430.3239999999996</v>
      </c>
      <c r="Y13" s="69">
        <f t="shared" si="32"/>
        <v>322.452</v>
      </c>
      <c r="Z13" s="69">
        <f t="shared" si="32"/>
        <v>495.14399999999995</v>
      </c>
      <c r="AA13" s="69">
        <f t="shared" si="32"/>
        <v>485.78399999999993</v>
      </c>
      <c r="AB13" s="69">
        <f t="shared" si="32"/>
        <v>1439.1</v>
      </c>
      <c r="AC13" s="81"/>
      <c r="AD13" s="84"/>
      <c r="AE13" s="84"/>
      <c r="AF13" s="95"/>
      <c r="AG13" s="95"/>
      <c r="AH13" s="95"/>
      <c r="AI13" s="95"/>
      <c r="AJ13" s="95"/>
      <c r="AK13" s="104"/>
      <c r="AL13" s="102"/>
      <c r="AM13" s="102"/>
      <c r="AN13" s="95"/>
      <c r="AO13" s="39"/>
      <c r="AP13" s="111"/>
      <c r="AQ13" s="112"/>
      <c r="AR13" s="30"/>
      <c r="AS13" s="39"/>
      <c r="AT13" s="112"/>
      <c r="AU13" s="112"/>
      <c r="AV13" s="30"/>
      <c r="AW13" s="30"/>
    </row>
    <row r="14" spans="1:121" s="1" customFormat="1" ht="30" customHeight="1" x14ac:dyDescent="0.2">
      <c r="A14" s="36" t="s">
        <v>31</v>
      </c>
      <c r="B14" s="35" t="s">
        <v>9</v>
      </c>
      <c r="C14" s="35">
        <v>0.7</v>
      </c>
      <c r="D14" s="10">
        <f t="shared" ref="D14:N14" si="33">$C$14*12*D35</f>
        <v>1236.4799999999998</v>
      </c>
      <c r="E14" s="10">
        <f t="shared" si="33"/>
        <v>1213.7999999999997</v>
      </c>
      <c r="F14" s="10">
        <f t="shared" si="33"/>
        <v>854.27999999999986</v>
      </c>
      <c r="G14" s="10">
        <f t="shared" si="33"/>
        <v>4314.24</v>
      </c>
      <c r="H14" s="10">
        <f t="shared" si="33"/>
        <v>4284.8399999999992</v>
      </c>
      <c r="I14" s="10">
        <f t="shared" si="33"/>
        <v>2669.5199999999995</v>
      </c>
      <c r="J14" s="10">
        <f t="shared" si="33"/>
        <v>2774.5199999999995</v>
      </c>
      <c r="K14" s="10">
        <f t="shared" si="33"/>
        <v>3410.3999999999996</v>
      </c>
      <c r="L14" s="10">
        <f t="shared" si="33"/>
        <v>1645.5599999999997</v>
      </c>
      <c r="M14" s="10">
        <f t="shared" si="33"/>
        <v>4323.4799999999996</v>
      </c>
      <c r="N14" s="10">
        <f t="shared" si="33"/>
        <v>4329.3599999999988</v>
      </c>
      <c r="O14" s="50" t="s">
        <v>31</v>
      </c>
      <c r="P14" s="35" t="s">
        <v>9</v>
      </c>
      <c r="Q14" s="64">
        <v>0.7</v>
      </c>
      <c r="R14" s="69">
        <f t="shared" ref="R14:AB14" si="34">$Q$14*12*R35</f>
        <v>2749.3199999999997</v>
      </c>
      <c r="S14" s="69">
        <f t="shared" si="34"/>
        <v>2837.5199999999995</v>
      </c>
      <c r="T14" s="69">
        <f t="shared" si="34"/>
        <v>1175.9999999999998</v>
      </c>
      <c r="U14" s="69">
        <f t="shared" si="34"/>
        <v>1187.7599999999998</v>
      </c>
      <c r="V14" s="69">
        <f t="shared" si="34"/>
        <v>4945.9199999999992</v>
      </c>
      <c r="W14" s="69">
        <f t="shared" si="34"/>
        <v>3225.5999999999995</v>
      </c>
      <c r="X14" s="69">
        <f t="shared" si="34"/>
        <v>4362.119999999999</v>
      </c>
      <c r="Y14" s="69">
        <f t="shared" si="34"/>
        <v>578.76</v>
      </c>
      <c r="Z14" s="69">
        <f t="shared" si="34"/>
        <v>888.7199999999998</v>
      </c>
      <c r="AA14" s="69">
        <f t="shared" si="34"/>
        <v>871.91999999999985</v>
      </c>
      <c r="AB14" s="69">
        <f t="shared" si="34"/>
        <v>2582.9999999999995</v>
      </c>
      <c r="AC14" s="82" t="s">
        <v>10</v>
      </c>
      <c r="AD14" s="83"/>
      <c r="AE14" s="91">
        <f>SUM(AE15:AE21)</f>
        <v>9.58</v>
      </c>
      <c r="AF14" s="96">
        <f>SUM(AF15:AF21)</f>
        <v>160162.272</v>
      </c>
      <c r="AG14" s="96">
        <f>SUM(AG15:AG21)</f>
        <v>68286.239999999991</v>
      </c>
      <c r="AH14" s="96">
        <f t="shared" ref="AH14:AJ14" si="35">SUM(AH15:AH21)</f>
        <v>60227.543999999994</v>
      </c>
      <c r="AI14" s="96">
        <f t="shared" si="35"/>
        <v>59871.167999999998</v>
      </c>
      <c r="AJ14" s="96">
        <f t="shared" si="35"/>
        <v>60445.967999999993</v>
      </c>
      <c r="AK14" s="80" t="s">
        <v>10</v>
      </c>
      <c r="AL14" s="102"/>
      <c r="AM14" s="103">
        <f>SUM(AM15:AM21)</f>
        <v>9.58</v>
      </c>
      <c r="AN14" s="96">
        <f>SUM(AN15:AN21)</f>
        <v>81702.072</v>
      </c>
      <c r="AO14" s="37" t="s">
        <v>10</v>
      </c>
      <c r="AP14" s="111"/>
      <c r="AQ14" s="42">
        <f>SUM(AQ15:AQ20)</f>
        <v>4.4300000000000006</v>
      </c>
      <c r="AR14" s="113">
        <f t="shared" ref="AR14" si="36">SUM(AR15:AR20)</f>
        <v>32305.332000000006</v>
      </c>
      <c r="AS14" s="37" t="s">
        <v>10</v>
      </c>
      <c r="AT14" s="112"/>
      <c r="AU14" s="42">
        <f>SUM(AU15:AU20)</f>
        <v>4.4300000000000006</v>
      </c>
      <c r="AV14" s="113">
        <f>SUM(AV15:AV20)</f>
        <v>17957.448000000004</v>
      </c>
      <c r="AW14" s="113">
        <f>SUM(AW15:AW20)</f>
        <v>23055.491999999998</v>
      </c>
    </row>
    <row r="15" spans="1:121" s="1" customFormat="1" ht="32.25" customHeight="1" x14ac:dyDescent="0.2">
      <c r="A15" s="36" t="s">
        <v>32</v>
      </c>
      <c r="B15" s="35" t="s">
        <v>20</v>
      </c>
      <c r="C15" s="35">
        <v>0.38</v>
      </c>
      <c r="D15" s="10">
        <f t="shared" ref="D15:N15" si="37">$C$15*12*D35</f>
        <v>671.23199999999997</v>
      </c>
      <c r="E15" s="10">
        <f t="shared" si="37"/>
        <v>658.92000000000007</v>
      </c>
      <c r="F15" s="10">
        <f t="shared" si="37"/>
        <v>463.75200000000007</v>
      </c>
      <c r="G15" s="10">
        <f t="shared" si="37"/>
        <v>2342.0160000000005</v>
      </c>
      <c r="H15" s="10">
        <f t="shared" si="37"/>
        <v>2326.0560000000005</v>
      </c>
      <c r="I15" s="10">
        <f t="shared" si="37"/>
        <v>1449.1680000000001</v>
      </c>
      <c r="J15" s="10">
        <f t="shared" si="37"/>
        <v>1506.1680000000001</v>
      </c>
      <c r="K15" s="10">
        <f t="shared" si="37"/>
        <v>1851.3600000000001</v>
      </c>
      <c r="L15" s="10">
        <f t="shared" si="37"/>
        <v>893.30400000000009</v>
      </c>
      <c r="M15" s="10">
        <f t="shared" si="37"/>
        <v>2347.0320000000006</v>
      </c>
      <c r="N15" s="10">
        <f t="shared" si="37"/>
        <v>2350.2240000000002</v>
      </c>
      <c r="O15" s="50" t="s">
        <v>32</v>
      </c>
      <c r="P15" s="35" t="s">
        <v>20</v>
      </c>
      <c r="Q15" s="64">
        <v>0.38</v>
      </c>
      <c r="R15" s="69">
        <f t="shared" ref="R15:AB15" si="38">$Q$15*12*R35</f>
        <v>1492.4880000000003</v>
      </c>
      <c r="S15" s="69">
        <f t="shared" si="38"/>
        <v>1540.3680000000002</v>
      </c>
      <c r="T15" s="69">
        <f t="shared" si="38"/>
        <v>638.40000000000009</v>
      </c>
      <c r="U15" s="69">
        <f t="shared" si="38"/>
        <v>644.78400000000011</v>
      </c>
      <c r="V15" s="69">
        <f t="shared" si="38"/>
        <v>2684.9279999999999</v>
      </c>
      <c r="W15" s="69">
        <f t="shared" si="38"/>
        <v>1751.0400000000002</v>
      </c>
      <c r="X15" s="69">
        <f t="shared" si="38"/>
        <v>2368.0080000000003</v>
      </c>
      <c r="Y15" s="69">
        <f t="shared" si="38"/>
        <v>314.18400000000008</v>
      </c>
      <c r="Z15" s="69">
        <f t="shared" si="38"/>
        <v>482.44800000000004</v>
      </c>
      <c r="AA15" s="69">
        <f t="shared" si="38"/>
        <v>473.32800000000003</v>
      </c>
      <c r="AB15" s="69">
        <f t="shared" si="38"/>
        <v>1402.2</v>
      </c>
      <c r="AC15" s="81" t="s">
        <v>30</v>
      </c>
      <c r="AD15" s="84" t="s">
        <v>19</v>
      </c>
      <c r="AE15" s="84">
        <v>0.39</v>
      </c>
      <c r="AF15" s="95">
        <f>$AE$15*12*AF35</f>
        <v>6520.1759999999995</v>
      </c>
      <c r="AG15" s="95">
        <f>$AE$15*12*AG35</f>
        <v>2779.9199999999996</v>
      </c>
      <c r="AH15" s="95">
        <f>$AE$15*12*AH35</f>
        <v>2451.8519999999999</v>
      </c>
      <c r="AI15" s="95">
        <f>$AE$15*12*AI35</f>
        <v>2437.3439999999996</v>
      </c>
      <c r="AJ15" s="95">
        <f>$AE$15*12*AJ35</f>
        <v>2460.7439999999997</v>
      </c>
      <c r="AK15" s="104" t="s">
        <v>30</v>
      </c>
      <c r="AL15" s="102" t="s">
        <v>19</v>
      </c>
      <c r="AM15" s="102">
        <v>0.39</v>
      </c>
      <c r="AN15" s="95">
        <f>AM15*12*AN35</f>
        <v>3326.076</v>
      </c>
      <c r="AO15" s="36" t="s">
        <v>97</v>
      </c>
      <c r="AP15" s="111" t="s">
        <v>19</v>
      </c>
      <c r="AQ15" s="112">
        <v>0.41</v>
      </c>
      <c r="AR15" s="30">
        <f>$AQ$15*12*AR35</f>
        <v>2989.884</v>
      </c>
      <c r="AS15" s="131" t="s">
        <v>97</v>
      </c>
      <c r="AT15" s="112" t="s">
        <v>19</v>
      </c>
      <c r="AU15" s="112">
        <v>0.41</v>
      </c>
      <c r="AV15" s="30">
        <f>$AU$15*12*AV35</f>
        <v>1661.9760000000001</v>
      </c>
      <c r="AW15" s="30">
        <f>$AU$15*12*AW35</f>
        <v>2133.8040000000001</v>
      </c>
    </row>
    <row r="16" spans="1:121" s="1" customFormat="1" ht="57.75" customHeight="1" x14ac:dyDescent="0.2">
      <c r="A16" s="39" t="s">
        <v>33</v>
      </c>
      <c r="B16" s="54" t="s">
        <v>8</v>
      </c>
      <c r="C16" s="35">
        <v>0.54</v>
      </c>
      <c r="D16" s="10">
        <f t="shared" ref="D16:N16" si="39">$C$16*12*D35</f>
        <v>953.85599999999999</v>
      </c>
      <c r="E16" s="10">
        <f t="shared" si="39"/>
        <v>936.36</v>
      </c>
      <c r="F16" s="10">
        <f t="shared" si="39"/>
        <v>659.01600000000008</v>
      </c>
      <c r="G16" s="10">
        <f t="shared" si="39"/>
        <v>3328.1280000000002</v>
      </c>
      <c r="H16" s="10">
        <f t="shared" si="39"/>
        <v>3305.4480000000003</v>
      </c>
      <c r="I16" s="10">
        <f t="shared" si="39"/>
        <v>2059.3440000000001</v>
      </c>
      <c r="J16" s="10">
        <f t="shared" si="39"/>
        <v>2140.3440000000001</v>
      </c>
      <c r="K16" s="10">
        <f t="shared" si="39"/>
        <v>2630.88</v>
      </c>
      <c r="L16" s="10">
        <f t="shared" si="39"/>
        <v>1269.432</v>
      </c>
      <c r="M16" s="10">
        <f t="shared" si="39"/>
        <v>3335.2560000000003</v>
      </c>
      <c r="N16" s="10">
        <f t="shared" si="39"/>
        <v>3339.7919999999999</v>
      </c>
      <c r="O16" s="53" t="s">
        <v>33</v>
      </c>
      <c r="P16" s="54" t="s">
        <v>8</v>
      </c>
      <c r="Q16" s="64">
        <v>0.54</v>
      </c>
      <c r="R16" s="69">
        <f t="shared" ref="R16:AB16" si="40">$Q$16*12*R35</f>
        <v>2120.904</v>
      </c>
      <c r="S16" s="69">
        <f t="shared" si="40"/>
        <v>2188.9440000000004</v>
      </c>
      <c r="T16" s="69">
        <f t="shared" si="40"/>
        <v>907.2</v>
      </c>
      <c r="U16" s="69">
        <f t="shared" si="40"/>
        <v>916.27200000000005</v>
      </c>
      <c r="V16" s="69">
        <f t="shared" si="40"/>
        <v>3815.424</v>
      </c>
      <c r="W16" s="69">
        <f t="shared" si="40"/>
        <v>2488.3200000000002</v>
      </c>
      <c r="X16" s="69">
        <f t="shared" si="40"/>
        <v>3365.0639999999999</v>
      </c>
      <c r="Y16" s="69">
        <f t="shared" si="40"/>
        <v>446.47200000000009</v>
      </c>
      <c r="Z16" s="69">
        <f t="shared" si="40"/>
        <v>685.58400000000006</v>
      </c>
      <c r="AA16" s="69">
        <f t="shared" si="40"/>
        <v>672.62400000000002</v>
      </c>
      <c r="AB16" s="69">
        <f t="shared" si="40"/>
        <v>1992.6000000000001</v>
      </c>
      <c r="AC16" s="81" t="s">
        <v>31</v>
      </c>
      <c r="AD16" s="84" t="s">
        <v>9</v>
      </c>
      <c r="AE16" s="84">
        <v>0.71</v>
      </c>
      <c r="AF16" s="95">
        <f>$AE$16*12*AF35</f>
        <v>11870.064</v>
      </c>
      <c r="AG16" s="95">
        <f>$AE$16*12*AG35</f>
        <v>5060.88</v>
      </c>
      <c r="AH16" s="95">
        <f>$AE$16*12*AH35</f>
        <v>4463.6279999999997</v>
      </c>
      <c r="AI16" s="95">
        <f>$AE$16*12*AI35</f>
        <v>4437.2159999999994</v>
      </c>
      <c r="AJ16" s="95">
        <f>$AE$16*12*AJ35</f>
        <v>4479.8159999999998</v>
      </c>
      <c r="AK16" s="104" t="s">
        <v>31</v>
      </c>
      <c r="AL16" s="102" t="s">
        <v>9</v>
      </c>
      <c r="AM16" s="102">
        <v>0.71</v>
      </c>
      <c r="AN16" s="95">
        <f>AM16*12*AN35</f>
        <v>6055.1639999999998</v>
      </c>
      <c r="AO16" s="36" t="s">
        <v>98</v>
      </c>
      <c r="AP16" s="111" t="s">
        <v>9</v>
      </c>
      <c r="AQ16" s="112">
        <v>0.49</v>
      </c>
      <c r="AR16" s="30">
        <f>$AQ$16*12*AR35</f>
        <v>3573.2760000000003</v>
      </c>
      <c r="AS16" s="131" t="s">
        <v>98</v>
      </c>
      <c r="AT16" s="112" t="s">
        <v>9</v>
      </c>
      <c r="AU16" s="112">
        <v>0.49</v>
      </c>
      <c r="AV16" s="30">
        <f>$AU$16*12*AV35</f>
        <v>1986.2640000000001</v>
      </c>
      <c r="AW16" s="30">
        <f>$AU$16*12*AW35</f>
        <v>2550.1559999999999</v>
      </c>
    </row>
    <row r="17" spans="1:49" s="1" customFormat="1" ht="38.25" customHeight="1" x14ac:dyDescent="0.2">
      <c r="A17" s="36" t="s">
        <v>34</v>
      </c>
      <c r="B17" s="35" t="s">
        <v>26</v>
      </c>
      <c r="C17" s="35">
        <v>0.06</v>
      </c>
      <c r="D17" s="10">
        <f t="shared" ref="D17:N17" si="41">$C$17*12*D35</f>
        <v>105.98399999999999</v>
      </c>
      <c r="E17" s="10">
        <f t="shared" si="41"/>
        <v>104.03999999999999</v>
      </c>
      <c r="F17" s="10">
        <f t="shared" si="41"/>
        <v>73.224000000000004</v>
      </c>
      <c r="G17" s="10">
        <f t="shared" si="41"/>
        <v>369.79200000000003</v>
      </c>
      <c r="H17" s="10">
        <f t="shared" si="41"/>
        <v>367.27199999999999</v>
      </c>
      <c r="I17" s="10">
        <f t="shared" si="41"/>
        <v>228.816</v>
      </c>
      <c r="J17" s="10">
        <f t="shared" si="41"/>
        <v>237.816</v>
      </c>
      <c r="K17" s="10">
        <f t="shared" si="41"/>
        <v>292.32</v>
      </c>
      <c r="L17" s="10">
        <f t="shared" si="41"/>
        <v>141.048</v>
      </c>
      <c r="M17" s="10">
        <f t="shared" si="41"/>
        <v>370.584</v>
      </c>
      <c r="N17" s="10">
        <f t="shared" si="41"/>
        <v>371.08799999999997</v>
      </c>
      <c r="O17" s="51" t="s">
        <v>34</v>
      </c>
      <c r="P17" s="35" t="s">
        <v>26</v>
      </c>
      <c r="Q17" s="64">
        <v>0.06</v>
      </c>
      <c r="R17" s="69">
        <f t="shared" ref="R17:AB17" si="42">$Q$17*12*R35</f>
        <v>235.65600000000001</v>
      </c>
      <c r="S17" s="69">
        <f t="shared" si="42"/>
        <v>243.21600000000001</v>
      </c>
      <c r="T17" s="69">
        <f t="shared" si="42"/>
        <v>100.8</v>
      </c>
      <c r="U17" s="69">
        <f t="shared" si="42"/>
        <v>101.80800000000001</v>
      </c>
      <c r="V17" s="69">
        <f t="shared" si="42"/>
        <v>423.93599999999998</v>
      </c>
      <c r="W17" s="69">
        <f t="shared" si="42"/>
        <v>276.48</v>
      </c>
      <c r="X17" s="69">
        <f t="shared" si="42"/>
        <v>373.89599999999996</v>
      </c>
      <c r="Y17" s="69">
        <f t="shared" si="42"/>
        <v>49.608000000000004</v>
      </c>
      <c r="Z17" s="69">
        <f t="shared" si="42"/>
        <v>76.176000000000002</v>
      </c>
      <c r="AA17" s="69">
        <f t="shared" si="42"/>
        <v>74.73599999999999</v>
      </c>
      <c r="AB17" s="69">
        <f t="shared" si="42"/>
        <v>221.4</v>
      </c>
      <c r="AC17" s="81" t="s">
        <v>32</v>
      </c>
      <c r="AD17" s="84" t="s">
        <v>20</v>
      </c>
      <c r="AE17" s="84">
        <v>0.43</v>
      </c>
      <c r="AF17" s="95">
        <f>$AE$17*AF35*12</f>
        <v>7188.9120000000003</v>
      </c>
      <c r="AG17" s="95">
        <f>$AE$17*AG35*12</f>
        <v>3065.04</v>
      </c>
      <c r="AH17" s="95">
        <f>$AE$17*AH35*12</f>
        <v>2703.3239999999996</v>
      </c>
      <c r="AI17" s="95">
        <f>$AE$17*AI35*12</f>
        <v>2687.328</v>
      </c>
      <c r="AJ17" s="95">
        <f>$AE$17*AJ35*12</f>
        <v>2713.1279999999997</v>
      </c>
      <c r="AK17" s="104" t="s">
        <v>32</v>
      </c>
      <c r="AL17" s="102" t="s">
        <v>20</v>
      </c>
      <c r="AM17" s="102">
        <v>0.43</v>
      </c>
      <c r="AN17" s="95">
        <f>AM17*12*AN35</f>
        <v>3667.2120000000004</v>
      </c>
      <c r="AO17" s="36" t="s">
        <v>99</v>
      </c>
      <c r="AP17" s="111" t="s">
        <v>20</v>
      </c>
      <c r="AQ17" s="112">
        <v>0.37</v>
      </c>
      <c r="AR17" s="30">
        <f>$AQ$17*12*AR35</f>
        <v>2698.1880000000001</v>
      </c>
      <c r="AS17" s="131" t="s">
        <v>99</v>
      </c>
      <c r="AT17" s="112" t="s">
        <v>20</v>
      </c>
      <c r="AU17" s="112">
        <v>0.37</v>
      </c>
      <c r="AV17" s="30">
        <f>$AU$17*12*AV35</f>
        <v>1499.8319999999999</v>
      </c>
      <c r="AW17" s="30">
        <f>$AU$17*12*AW35</f>
        <v>1925.6279999999997</v>
      </c>
    </row>
    <row r="18" spans="1:49" s="1" customFormat="1" ht="48" x14ac:dyDescent="0.2">
      <c r="A18" s="36" t="s">
        <v>35</v>
      </c>
      <c r="B18" s="55" t="s">
        <v>36</v>
      </c>
      <c r="C18" s="35">
        <v>3.34</v>
      </c>
      <c r="D18" s="10">
        <f t="shared" ref="D18:N18" si="43">$C$18*12*D35</f>
        <v>5899.7759999999989</v>
      </c>
      <c r="E18" s="10">
        <f t="shared" si="43"/>
        <v>5791.5599999999995</v>
      </c>
      <c r="F18" s="10">
        <f t="shared" si="43"/>
        <v>4076.136</v>
      </c>
      <c r="G18" s="10">
        <f t="shared" si="43"/>
        <v>20585.088</v>
      </c>
      <c r="H18" s="10">
        <f t="shared" si="43"/>
        <v>20444.808000000001</v>
      </c>
      <c r="I18" s="10">
        <f t="shared" si="43"/>
        <v>12737.423999999999</v>
      </c>
      <c r="J18" s="10">
        <f t="shared" si="43"/>
        <v>13238.423999999999</v>
      </c>
      <c r="K18" s="10">
        <f t="shared" si="43"/>
        <v>16272.48</v>
      </c>
      <c r="L18" s="10">
        <f t="shared" si="43"/>
        <v>7851.6719999999996</v>
      </c>
      <c r="M18" s="10">
        <f t="shared" si="43"/>
        <v>20629.175999999999</v>
      </c>
      <c r="N18" s="10">
        <f t="shared" si="43"/>
        <v>20657.232</v>
      </c>
      <c r="O18" s="50" t="s">
        <v>35</v>
      </c>
      <c r="P18" s="55" t="s">
        <v>36</v>
      </c>
      <c r="Q18" s="64">
        <v>3.34</v>
      </c>
      <c r="R18" s="69">
        <f t="shared" ref="R18:AB18" si="44">$Q$18*12*R35</f>
        <v>13118.183999999999</v>
      </c>
      <c r="S18" s="69">
        <f t="shared" si="44"/>
        <v>13539.023999999999</v>
      </c>
      <c r="T18" s="69">
        <f t="shared" si="44"/>
        <v>5611.2</v>
      </c>
      <c r="U18" s="69">
        <f t="shared" si="44"/>
        <v>5667.3119999999999</v>
      </c>
      <c r="V18" s="69">
        <f t="shared" si="44"/>
        <v>23599.103999999996</v>
      </c>
      <c r="W18" s="69">
        <f t="shared" si="44"/>
        <v>15390.72</v>
      </c>
      <c r="X18" s="69">
        <f t="shared" si="44"/>
        <v>20813.543999999998</v>
      </c>
      <c r="Y18" s="69">
        <f t="shared" si="44"/>
        <v>2761.5120000000002</v>
      </c>
      <c r="Z18" s="69">
        <f t="shared" si="44"/>
        <v>4240.4639999999999</v>
      </c>
      <c r="AA18" s="69">
        <f t="shared" si="44"/>
        <v>4160.3040000000001</v>
      </c>
      <c r="AB18" s="69">
        <f t="shared" si="44"/>
        <v>12324.6</v>
      </c>
      <c r="AC18" s="81" t="s">
        <v>33</v>
      </c>
      <c r="AD18" s="83" t="s">
        <v>8</v>
      </c>
      <c r="AE18" s="84">
        <v>0.56999999999999995</v>
      </c>
      <c r="AF18" s="95">
        <f>$AE$18*12*AF35</f>
        <v>9529.4879999999994</v>
      </c>
      <c r="AG18" s="95">
        <f>$AE$18*12*AG35</f>
        <v>4062.96</v>
      </c>
      <c r="AH18" s="95">
        <f>$AE$18*12*AH35</f>
        <v>3583.4759999999997</v>
      </c>
      <c r="AI18" s="95">
        <f>$AE$18*12*AI35</f>
        <v>3562.2719999999995</v>
      </c>
      <c r="AJ18" s="95">
        <f>$AE$18*12*AJ35</f>
        <v>3596.4719999999998</v>
      </c>
      <c r="AK18" s="104" t="s">
        <v>33</v>
      </c>
      <c r="AL18" s="78" t="s">
        <v>8</v>
      </c>
      <c r="AM18" s="102">
        <v>0.56999999999999995</v>
      </c>
      <c r="AN18" s="95">
        <f>AM18*12*AN35</f>
        <v>4861.1880000000001</v>
      </c>
      <c r="AO18" s="39" t="s">
        <v>100</v>
      </c>
      <c r="AP18" s="111" t="s">
        <v>8</v>
      </c>
      <c r="AQ18" s="112">
        <v>0.6</v>
      </c>
      <c r="AR18" s="30">
        <f>$AQ$18*12*AR35</f>
        <v>4375.4399999999996</v>
      </c>
      <c r="AS18" s="39" t="s">
        <v>100</v>
      </c>
      <c r="AT18" s="111" t="s">
        <v>8</v>
      </c>
      <c r="AU18" s="112">
        <v>0.6</v>
      </c>
      <c r="AV18" s="30">
        <f>$AU$18*12*AV35</f>
        <v>2432.16</v>
      </c>
      <c r="AW18" s="30">
        <f>$AU$18*12*AW35</f>
        <v>3122.6399999999994</v>
      </c>
    </row>
    <row r="19" spans="1:49" s="29" customFormat="1" ht="49.5" customHeight="1" x14ac:dyDescent="0.2">
      <c r="A19" s="36" t="s">
        <v>37</v>
      </c>
      <c r="B19" s="35" t="s">
        <v>3</v>
      </c>
      <c r="C19" s="35">
        <v>4.04</v>
      </c>
      <c r="D19" s="10">
        <f t="shared" ref="D19:N19" si="45">$C$19*12*D35</f>
        <v>7136.2560000000003</v>
      </c>
      <c r="E19" s="10">
        <f t="shared" si="45"/>
        <v>7005.3600000000006</v>
      </c>
      <c r="F19" s="10">
        <f t="shared" si="45"/>
        <v>4930.4160000000002</v>
      </c>
      <c r="G19" s="10">
        <f t="shared" si="45"/>
        <v>24899.328000000001</v>
      </c>
      <c r="H19" s="10">
        <f t="shared" si="45"/>
        <v>24729.648000000005</v>
      </c>
      <c r="I19" s="10">
        <f t="shared" si="45"/>
        <v>15406.944000000001</v>
      </c>
      <c r="J19" s="10">
        <f t="shared" si="45"/>
        <v>16012.944000000001</v>
      </c>
      <c r="K19" s="10">
        <f t="shared" si="45"/>
        <v>19682.88</v>
      </c>
      <c r="L19" s="10">
        <f t="shared" si="45"/>
        <v>9497.2320000000018</v>
      </c>
      <c r="M19" s="10">
        <f t="shared" si="45"/>
        <v>24952.656000000003</v>
      </c>
      <c r="N19" s="10">
        <f t="shared" si="45"/>
        <v>24986.592000000001</v>
      </c>
      <c r="O19" s="50" t="s">
        <v>37</v>
      </c>
      <c r="P19" s="35" t="s">
        <v>3</v>
      </c>
      <c r="Q19" s="64">
        <v>4.04</v>
      </c>
      <c r="R19" s="69">
        <f t="shared" ref="R19:AB19" si="46">$Q$19*R35*12</f>
        <v>15867.504000000001</v>
      </c>
      <c r="S19" s="69">
        <f t="shared" si="46"/>
        <v>16376.544</v>
      </c>
      <c r="T19" s="69">
        <f t="shared" si="46"/>
        <v>6787.2000000000007</v>
      </c>
      <c r="U19" s="69">
        <f t="shared" si="46"/>
        <v>6855.0720000000001</v>
      </c>
      <c r="V19" s="69">
        <f t="shared" si="46"/>
        <v>28545.023999999998</v>
      </c>
      <c r="W19" s="69">
        <f t="shared" si="46"/>
        <v>18616.32</v>
      </c>
      <c r="X19" s="69">
        <f t="shared" si="46"/>
        <v>25175.663999999997</v>
      </c>
      <c r="Y19" s="69">
        <f t="shared" si="46"/>
        <v>3340.2720000000008</v>
      </c>
      <c r="Z19" s="69">
        <f t="shared" si="46"/>
        <v>5129.1840000000002</v>
      </c>
      <c r="AA19" s="69">
        <f t="shared" si="46"/>
        <v>5032.2240000000002</v>
      </c>
      <c r="AB19" s="69">
        <f t="shared" si="46"/>
        <v>14907.599999999999</v>
      </c>
      <c r="AC19" s="81" t="s">
        <v>34</v>
      </c>
      <c r="AD19" s="84" t="s">
        <v>26</v>
      </c>
      <c r="AE19" s="84">
        <v>0.1</v>
      </c>
      <c r="AF19" s="95">
        <f>$AE$19*12*AF35</f>
        <v>1671.8400000000004</v>
      </c>
      <c r="AG19" s="95">
        <f>$AE$19*12*AG35</f>
        <v>712.80000000000007</v>
      </c>
      <c r="AH19" s="95">
        <f>$AE$19*12*AH35</f>
        <v>628.68000000000006</v>
      </c>
      <c r="AI19" s="95">
        <f>$AE$19*12*AI35</f>
        <v>624.96</v>
      </c>
      <c r="AJ19" s="95">
        <f>$AE$19*12*AJ35</f>
        <v>630.96</v>
      </c>
      <c r="AK19" s="104" t="s">
        <v>34</v>
      </c>
      <c r="AL19" s="102" t="s">
        <v>26</v>
      </c>
      <c r="AM19" s="102">
        <v>0.1</v>
      </c>
      <c r="AN19" s="95">
        <f>AM19*12*AN35</f>
        <v>852.84000000000015</v>
      </c>
      <c r="AO19" s="36" t="s">
        <v>101</v>
      </c>
      <c r="AP19" s="111" t="s">
        <v>96</v>
      </c>
      <c r="AQ19" s="112">
        <v>7.0000000000000007E-2</v>
      </c>
      <c r="AR19" s="30">
        <f>$AQ$19*12*AR35</f>
        <v>510.46800000000007</v>
      </c>
      <c r="AS19" s="36" t="s">
        <v>101</v>
      </c>
      <c r="AT19" s="112" t="s">
        <v>96</v>
      </c>
      <c r="AU19" s="112">
        <v>7.0000000000000007E-2</v>
      </c>
      <c r="AV19" s="30">
        <f>$AU$19*12*AV35</f>
        <v>283.75200000000001</v>
      </c>
      <c r="AW19" s="30">
        <f>$AU$19*12*AW35</f>
        <v>364.30800000000005</v>
      </c>
    </row>
    <row r="20" spans="1:49" s="29" customFormat="1" ht="64.5" customHeight="1" x14ac:dyDescent="0.2">
      <c r="A20" s="39"/>
      <c r="B20" s="35"/>
      <c r="C20" s="35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58"/>
      <c r="P20" s="35"/>
      <c r="Q20" s="64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81" t="s">
        <v>35</v>
      </c>
      <c r="AD20" s="84" t="s">
        <v>36</v>
      </c>
      <c r="AE20" s="84">
        <v>3.34</v>
      </c>
      <c r="AF20" s="95">
        <f>$AE$20*12*AF35</f>
        <v>55839.455999999998</v>
      </c>
      <c r="AG20" s="95">
        <f>$AE$20*12*AG35</f>
        <v>23807.52</v>
      </c>
      <c r="AH20" s="95">
        <f>$AE$20*12*AH35</f>
        <v>20997.911999999997</v>
      </c>
      <c r="AI20" s="95">
        <f>$AE$20*12*AI35</f>
        <v>20873.663999999997</v>
      </c>
      <c r="AJ20" s="95">
        <f>$AE$20*12*AJ35</f>
        <v>21074.063999999998</v>
      </c>
      <c r="AK20" s="104" t="s">
        <v>35</v>
      </c>
      <c r="AL20" s="78" t="s">
        <v>36</v>
      </c>
      <c r="AM20" s="102">
        <v>3.34</v>
      </c>
      <c r="AN20" s="95">
        <f>AM20*12*AN35</f>
        <v>28484.856</v>
      </c>
      <c r="AO20" s="36" t="s">
        <v>102</v>
      </c>
      <c r="AP20" s="111" t="s">
        <v>103</v>
      </c>
      <c r="AQ20" s="112">
        <v>2.4900000000000002</v>
      </c>
      <c r="AR20" s="30">
        <f>$AQ$20*12*AR35</f>
        <v>18158.076000000005</v>
      </c>
      <c r="AS20" s="131" t="s">
        <v>102</v>
      </c>
      <c r="AT20" s="111" t="s">
        <v>103</v>
      </c>
      <c r="AU20" s="112">
        <v>2.4900000000000002</v>
      </c>
      <c r="AV20" s="30">
        <f>$AU$20*12*AV35</f>
        <v>10093.464000000002</v>
      </c>
      <c r="AW20" s="30">
        <f>$AU$20*12*AW35</f>
        <v>12958.956</v>
      </c>
    </row>
    <row r="21" spans="1:49" s="29" customFormat="1" ht="12.75" customHeight="1" x14ac:dyDescent="0.2">
      <c r="A21" s="39"/>
      <c r="B21" s="35"/>
      <c r="C21" s="35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58"/>
      <c r="P21" s="35"/>
      <c r="Q21" s="64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81" t="s">
        <v>37</v>
      </c>
      <c r="AD21" s="84" t="s">
        <v>3</v>
      </c>
      <c r="AE21" s="84">
        <v>4.04</v>
      </c>
      <c r="AF21" s="95">
        <f>$AE$21*12*AF35</f>
        <v>67542.33600000001</v>
      </c>
      <c r="AG21" s="95">
        <f>$AE$21*12*AG35</f>
        <v>28797.120000000003</v>
      </c>
      <c r="AH21" s="95">
        <f>$AE$21*12*AH35</f>
        <v>25398.672000000002</v>
      </c>
      <c r="AI21" s="95">
        <f>$AE$21*12*AI35</f>
        <v>25248.383999999998</v>
      </c>
      <c r="AJ21" s="95">
        <f>$AE$21*12*AJ35</f>
        <v>25490.784</v>
      </c>
      <c r="AK21" s="104" t="s">
        <v>37</v>
      </c>
      <c r="AL21" s="102" t="s">
        <v>3</v>
      </c>
      <c r="AM21" s="102">
        <v>4.04</v>
      </c>
      <c r="AN21" s="95">
        <f>AM21*12*AN35</f>
        <v>34454.736000000004</v>
      </c>
      <c r="AO21" s="114"/>
      <c r="AP21" s="115"/>
      <c r="AQ21" s="116"/>
      <c r="AR21" s="117"/>
      <c r="AS21" s="132"/>
      <c r="AT21" s="111"/>
      <c r="AU21" s="112"/>
      <c r="AV21" s="30"/>
      <c r="AW21" s="30"/>
    </row>
    <row r="22" spans="1:49" s="1" customFormat="1" ht="27" customHeight="1" x14ac:dyDescent="0.2">
      <c r="A22" s="37" t="s">
        <v>7</v>
      </c>
      <c r="B22" s="49"/>
      <c r="C22" s="40">
        <f>SUM(C23:C25)</f>
        <v>3.36</v>
      </c>
      <c r="D22" s="11">
        <f>SUM(D23:D25)</f>
        <v>5935.1039999999994</v>
      </c>
      <c r="E22" s="11">
        <f t="shared" ref="E22:F22" si="47">SUM(E23:E25)</f>
        <v>5826.24</v>
      </c>
      <c r="F22" s="11">
        <f t="shared" si="47"/>
        <v>4100.5439999999999</v>
      </c>
      <c r="G22" s="11">
        <f t="shared" ref="G22:H22" si="48">SUM(G23:G25)</f>
        <v>20708.351999999999</v>
      </c>
      <c r="H22" s="11">
        <f t="shared" si="48"/>
        <v>20567.232</v>
      </c>
      <c r="I22" s="11">
        <f t="shared" ref="I22:N22" si="49">SUM(I23:I25)</f>
        <v>12813.696000000002</v>
      </c>
      <c r="J22" s="11">
        <f t="shared" si="49"/>
        <v>13317.696</v>
      </c>
      <c r="K22" s="11">
        <f t="shared" si="49"/>
        <v>16369.92</v>
      </c>
      <c r="L22" s="11">
        <f t="shared" si="49"/>
        <v>7898.6880000000001</v>
      </c>
      <c r="M22" s="11">
        <f t="shared" si="49"/>
        <v>20752.704000000002</v>
      </c>
      <c r="N22" s="11">
        <f t="shared" si="49"/>
        <v>20780.928</v>
      </c>
      <c r="O22" s="52" t="s">
        <v>7</v>
      </c>
      <c r="P22" s="49"/>
      <c r="Q22" s="65">
        <f>SUM(Q23:Q25)</f>
        <v>2.66</v>
      </c>
      <c r="R22" s="70">
        <f>SUM(R23:R25)</f>
        <v>10447.415999999999</v>
      </c>
      <c r="S22" s="70">
        <f t="shared" ref="S22:W22" si="50">SUM(S23:S25)</f>
        <v>10782.576000000001</v>
      </c>
      <c r="T22" s="70">
        <f t="shared" si="50"/>
        <v>4468.7999999999993</v>
      </c>
      <c r="U22" s="70">
        <f t="shared" si="50"/>
        <v>4513.4879999999994</v>
      </c>
      <c r="V22" s="70">
        <f t="shared" si="50"/>
        <v>18794.495999999999</v>
      </c>
      <c r="W22" s="70">
        <f t="shared" si="50"/>
        <v>12257.279999999999</v>
      </c>
      <c r="X22" s="70">
        <f>SUM(X23:X25)</f>
        <v>16576.055999999997</v>
      </c>
      <c r="Y22" s="70">
        <f>SUM(Y23:Y25)</f>
        <v>2199.288</v>
      </c>
      <c r="Z22" s="70">
        <f>SUM(Z23:Z25)</f>
        <v>3377.1359999999995</v>
      </c>
      <c r="AA22" s="70">
        <f>SUM(AA23:AA25)</f>
        <v>3313.2959999999998</v>
      </c>
      <c r="AB22" s="70">
        <f t="shared" ref="AB22" si="51">SUM(AB23:AB25)</f>
        <v>9815.4</v>
      </c>
      <c r="AC22" s="82" t="s">
        <v>7</v>
      </c>
      <c r="AD22" s="83"/>
      <c r="AE22" s="92">
        <f>SUM(AE23:AE25)</f>
        <v>2.3200000000000003</v>
      </c>
      <c r="AF22" s="97">
        <f>AF23+AF24+AF25</f>
        <v>38786.688000000002</v>
      </c>
      <c r="AG22" s="97">
        <f>AG23+AG24+AG25</f>
        <v>16536.96</v>
      </c>
      <c r="AH22" s="97">
        <f t="shared" ref="AH22:AJ22" si="52">AH23+AH24+AH25</f>
        <v>14585.376</v>
      </c>
      <c r="AI22" s="97">
        <f t="shared" si="52"/>
        <v>14499.071999999998</v>
      </c>
      <c r="AJ22" s="97">
        <f t="shared" si="52"/>
        <v>14638.271999999999</v>
      </c>
      <c r="AK22" s="80" t="s">
        <v>7</v>
      </c>
      <c r="AL22" s="102"/>
      <c r="AM22" s="105">
        <f>SUM(AM23:AM25)</f>
        <v>2.3200000000000003</v>
      </c>
      <c r="AN22" s="97">
        <f>SUM(AN23:AN25)</f>
        <v>19785.888000000003</v>
      </c>
      <c r="AO22" s="37" t="s">
        <v>7</v>
      </c>
      <c r="AP22" s="111"/>
      <c r="AQ22" s="118">
        <f>SUM(AQ23:AQ25)</f>
        <v>2.1399999999999997</v>
      </c>
      <c r="AR22" s="113">
        <f t="shared" ref="AR22" si="53">SUM(AR23:AR25)</f>
        <v>15605.736000000001</v>
      </c>
      <c r="AS22" s="37" t="s">
        <v>7</v>
      </c>
      <c r="AT22" s="112"/>
      <c r="AU22" s="118">
        <f>SUM(AU23:AU25)</f>
        <v>2.1399999999999997</v>
      </c>
      <c r="AV22" s="113">
        <f>SUM(AV23:AV25)</f>
        <v>8674.7039999999997</v>
      </c>
      <c r="AW22" s="113">
        <f>SUM(AW23:AW25)</f>
        <v>11137.415999999997</v>
      </c>
    </row>
    <row r="23" spans="1:49" s="1" customFormat="1" ht="36" customHeight="1" x14ac:dyDescent="0.2">
      <c r="A23" s="36" t="s">
        <v>38</v>
      </c>
      <c r="B23" s="35" t="s">
        <v>3</v>
      </c>
      <c r="C23" s="35">
        <v>1.1100000000000001</v>
      </c>
      <c r="D23" s="10">
        <f t="shared" ref="D23:N23" si="54">$C$23*12*D35</f>
        <v>1960.704</v>
      </c>
      <c r="E23" s="10">
        <f t="shared" si="54"/>
        <v>1924.74</v>
      </c>
      <c r="F23" s="10">
        <f t="shared" si="54"/>
        <v>1354.644</v>
      </c>
      <c r="G23" s="10">
        <f t="shared" si="54"/>
        <v>6841.152</v>
      </c>
      <c r="H23" s="10">
        <f t="shared" si="54"/>
        <v>6794.5320000000002</v>
      </c>
      <c r="I23" s="10">
        <f t="shared" si="54"/>
        <v>4233.0960000000005</v>
      </c>
      <c r="J23" s="10">
        <f t="shared" si="54"/>
        <v>4399.5960000000005</v>
      </c>
      <c r="K23" s="10">
        <f t="shared" si="54"/>
        <v>5407.92</v>
      </c>
      <c r="L23" s="10">
        <f t="shared" si="54"/>
        <v>2609.3879999999999</v>
      </c>
      <c r="M23" s="10">
        <f t="shared" si="54"/>
        <v>6855.804000000001</v>
      </c>
      <c r="N23" s="10">
        <f t="shared" si="54"/>
        <v>6865.1279999999997</v>
      </c>
      <c r="O23" s="51" t="s">
        <v>38</v>
      </c>
      <c r="P23" s="35" t="s">
        <v>3</v>
      </c>
      <c r="Q23" s="64">
        <v>1.1100000000000001</v>
      </c>
      <c r="R23" s="69">
        <f t="shared" ref="R23:AB23" si="55">$Q$23*12*R35</f>
        <v>4359.6360000000004</v>
      </c>
      <c r="S23" s="69">
        <f t="shared" si="55"/>
        <v>4499.4960000000001</v>
      </c>
      <c r="T23" s="69">
        <f t="shared" si="55"/>
        <v>1864.8</v>
      </c>
      <c r="U23" s="69">
        <f t="shared" si="55"/>
        <v>1883.4480000000001</v>
      </c>
      <c r="V23" s="69">
        <f t="shared" si="55"/>
        <v>7842.8159999999998</v>
      </c>
      <c r="W23" s="69">
        <f t="shared" si="55"/>
        <v>5114.88</v>
      </c>
      <c r="X23" s="69">
        <f t="shared" si="55"/>
        <v>6917.0759999999991</v>
      </c>
      <c r="Y23" s="69">
        <f t="shared" si="55"/>
        <v>917.74800000000005</v>
      </c>
      <c r="Z23" s="69">
        <f t="shared" si="55"/>
        <v>1409.2560000000001</v>
      </c>
      <c r="AA23" s="69">
        <f t="shared" si="55"/>
        <v>1382.616</v>
      </c>
      <c r="AB23" s="69">
        <f t="shared" si="55"/>
        <v>4095.9</v>
      </c>
      <c r="AC23" s="81" t="s">
        <v>38</v>
      </c>
      <c r="AD23" s="84" t="s">
        <v>3</v>
      </c>
      <c r="AE23" s="84">
        <v>1.1299999999999999</v>
      </c>
      <c r="AF23" s="95">
        <f>$AE$23*12*AF35</f>
        <v>18891.791999999998</v>
      </c>
      <c r="AG23" s="95">
        <f>$AE$23*12*AG35</f>
        <v>8054.6399999999994</v>
      </c>
      <c r="AH23" s="95">
        <f>$AE$23*12*AH35</f>
        <v>7104.0839999999989</v>
      </c>
      <c r="AI23" s="95">
        <f>$AE$23*12*AI35</f>
        <v>7062.0479999999989</v>
      </c>
      <c r="AJ23" s="95">
        <f>$AE$23*12*AJ35</f>
        <v>7129.847999999999</v>
      </c>
      <c r="AK23" s="104" t="s">
        <v>38</v>
      </c>
      <c r="AL23" s="102" t="s">
        <v>3</v>
      </c>
      <c r="AM23" s="102">
        <v>1.1299999999999999</v>
      </c>
      <c r="AN23" s="95">
        <f>AM23*12*AN35</f>
        <v>9637.0920000000006</v>
      </c>
      <c r="AO23" s="36" t="s">
        <v>104</v>
      </c>
      <c r="AP23" s="111" t="s">
        <v>3</v>
      </c>
      <c r="AQ23" s="112">
        <v>1.1299999999999999</v>
      </c>
      <c r="AR23" s="30">
        <f>$AQ$23*12*AR35</f>
        <v>8240.4120000000003</v>
      </c>
      <c r="AS23" s="36" t="s">
        <v>104</v>
      </c>
      <c r="AT23" s="112" t="s">
        <v>3</v>
      </c>
      <c r="AU23" s="112">
        <v>1.1299999999999999</v>
      </c>
      <c r="AV23" s="30">
        <f>$AU$23*12*AV35</f>
        <v>4580.5679999999993</v>
      </c>
      <c r="AW23" s="30">
        <f>$AU$23*12*AW35</f>
        <v>5880.9719999999988</v>
      </c>
    </row>
    <row r="24" spans="1:49" s="1" customFormat="1" ht="71.25" customHeight="1" x14ac:dyDescent="0.2">
      <c r="A24" s="36" t="s">
        <v>39</v>
      </c>
      <c r="B24" s="54" t="s">
        <v>6</v>
      </c>
      <c r="C24" s="35">
        <v>0.14000000000000001</v>
      </c>
      <c r="D24" s="10">
        <f t="shared" ref="D24:N24" si="56">$C$24*12*D35</f>
        <v>247.29599999999999</v>
      </c>
      <c r="E24" s="10">
        <f t="shared" si="56"/>
        <v>242.76000000000002</v>
      </c>
      <c r="F24" s="10">
        <f t="shared" si="56"/>
        <v>170.85600000000002</v>
      </c>
      <c r="G24" s="10">
        <f t="shared" si="56"/>
        <v>862.84800000000007</v>
      </c>
      <c r="H24" s="10">
        <f t="shared" si="56"/>
        <v>856.96800000000007</v>
      </c>
      <c r="I24" s="10">
        <f t="shared" si="56"/>
        <v>533.90400000000011</v>
      </c>
      <c r="J24" s="10">
        <f t="shared" si="56"/>
        <v>554.90400000000011</v>
      </c>
      <c r="K24" s="10">
        <f t="shared" si="56"/>
        <v>682.08</v>
      </c>
      <c r="L24" s="10">
        <f t="shared" si="56"/>
        <v>329.11200000000002</v>
      </c>
      <c r="M24" s="10">
        <f t="shared" si="56"/>
        <v>864.69600000000014</v>
      </c>
      <c r="N24" s="10">
        <f t="shared" si="56"/>
        <v>865.87200000000007</v>
      </c>
      <c r="O24" s="51" t="s">
        <v>39</v>
      </c>
      <c r="P24" s="54" t="s">
        <v>6</v>
      </c>
      <c r="Q24" s="64">
        <v>0.14000000000000001</v>
      </c>
      <c r="R24" s="69">
        <f t="shared" ref="R24:AB24" si="57">$Q$24*12*R35</f>
        <v>549.86400000000003</v>
      </c>
      <c r="S24" s="69">
        <f t="shared" si="57"/>
        <v>567.50400000000002</v>
      </c>
      <c r="T24" s="69">
        <f t="shared" si="57"/>
        <v>235.20000000000002</v>
      </c>
      <c r="U24" s="69">
        <f t="shared" si="57"/>
        <v>237.55200000000002</v>
      </c>
      <c r="V24" s="69">
        <f t="shared" si="57"/>
        <v>989.18399999999997</v>
      </c>
      <c r="W24" s="69">
        <f t="shared" si="57"/>
        <v>645.12000000000012</v>
      </c>
      <c r="X24" s="69">
        <f t="shared" si="57"/>
        <v>872.42399999999998</v>
      </c>
      <c r="Y24" s="69">
        <f t="shared" si="57"/>
        <v>115.75200000000002</v>
      </c>
      <c r="Z24" s="69">
        <f t="shared" si="57"/>
        <v>177.744</v>
      </c>
      <c r="AA24" s="69">
        <f t="shared" si="57"/>
        <v>174.38400000000001</v>
      </c>
      <c r="AB24" s="69">
        <f t="shared" si="57"/>
        <v>516.6</v>
      </c>
      <c r="AC24" s="81" t="s">
        <v>39</v>
      </c>
      <c r="AD24" s="83" t="s">
        <v>6</v>
      </c>
      <c r="AE24" s="84">
        <v>0.14000000000000001</v>
      </c>
      <c r="AF24" s="95">
        <f>$AE$24*12*AF35</f>
        <v>2340.5760000000005</v>
      </c>
      <c r="AG24" s="95">
        <f>$AE$24*12*AG35</f>
        <v>997.92000000000007</v>
      </c>
      <c r="AH24" s="95">
        <f>$AE$24*12*AH35</f>
        <v>880.15200000000004</v>
      </c>
      <c r="AI24" s="95">
        <f>$AE$24*12*AI35</f>
        <v>874.94399999999996</v>
      </c>
      <c r="AJ24" s="95">
        <f>$AE$24*12*AJ35</f>
        <v>883.34400000000005</v>
      </c>
      <c r="AK24" s="104" t="s">
        <v>39</v>
      </c>
      <c r="AL24" s="78" t="s">
        <v>6</v>
      </c>
      <c r="AM24" s="102">
        <v>0.14000000000000001</v>
      </c>
      <c r="AN24" s="95">
        <f>AM24*12*AN35</f>
        <v>1193.9760000000001</v>
      </c>
      <c r="AO24" s="36" t="s">
        <v>105</v>
      </c>
      <c r="AP24" s="111" t="s">
        <v>6</v>
      </c>
      <c r="AQ24" s="112">
        <v>0.16</v>
      </c>
      <c r="AR24" s="30">
        <f>$AQ$24*12*AR35</f>
        <v>1166.7840000000001</v>
      </c>
      <c r="AS24" s="36" t="s">
        <v>105</v>
      </c>
      <c r="AT24" s="111" t="s">
        <v>6</v>
      </c>
      <c r="AU24" s="112">
        <v>0.16</v>
      </c>
      <c r="AV24" s="30">
        <f>$AU$24*12*AV35</f>
        <v>648.57600000000002</v>
      </c>
      <c r="AW24" s="30">
        <f>$AU$24*12*AW35</f>
        <v>832.70399999999995</v>
      </c>
    </row>
    <row r="25" spans="1:49" s="1" customFormat="1" ht="112.5" customHeight="1" x14ac:dyDescent="0.2">
      <c r="A25" s="36" t="s">
        <v>40</v>
      </c>
      <c r="B25" s="35" t="s">
        <v>5</v>
      </c>
      <c r="C25" s="35">
        <v>2.11</v>
      </c>
      <c r="D25" s="10">
        <f t="shared" ref="D25:N25" si="58">$C$25*12*D35</f>
        <v>3727.1039999999998</v>
      </c>
      <c r="E25" s="10">
        <f t="shared" si="58"/>
        <v>3658.7400000000002</v>
      </c>
      <c r="F25" s="10">
        <f t="shared" si="58"/>
        <v>2575.0440000000003</v>
      </c>
      <c r="G25" s="10">
        <f t="shared" si="58"/>
        <v>13004.352000000001</v>
      </c>
      <c r="H25" s="10">
        <f t="shared" si="58"/>
        <v>12915.732</v>
      </c>
      <c r="I25" s="10">
        <f t="shared" si="58"/>
        <v>8046.6960000000008</v>
      </c>
      <c r="J25" s="10">
        <f t="shared" si="58"/>
        <v>8363.1959999999999</v>
      </c>
      <c r="K25" s="10">
        <f t="shared" si="58"/>
        <v>10279.92</v>
      </c>
      <c r="L25" s="10">
        <f t="shared" si="58"/>
        <v>4960.1880000000001</v>
      </c>
      <c r="M25" s="10">
        <f t="shared" si="58"/>
        <v>13032.204000000002</v>
      </c>
      <c r="N25" s="10">
        <f t="shared" si="58"/>
        <v>13049.928</v>
      </c>
      <c r="O25" s="51" t="s">
        <v>40</v>
      </c>
      <c r="P25" s="35" t="s">
        <v>5</v>
      </c>
      <c r="Q25" s="64">
        <v>1.41</v>
      </c>
      <c r="R25" s="69">
        <f t="shared" ref="R25:AB25" si="59">$Q$25*12*R35</f>
        <v>5537.9159999999993</v>
      </c>
      <c r="S25" s="69">
        <f t="shared" si="59"/>
        <v>5715.576</v>
      </c>
      <c r="T25" s="69">
        <f t="shared" si="59"/>
        <v>2368.7999999999997</v>
      </c>
      <c r="U25" s="69">
        <f t="shared" si="59"/>
        <v>2392.4879999999998</v>
      </c>
      <c r="V25" s="69">
        <f t="shared" si="59"/>
        <v>9962.4959999999974</v>
      </c>
      <c r="W25" s="69">
        <f t="shared" si="59"/>
        <v>6497.2799999999988</v>
      </c>
      <c r="X25" s="69">
        <f t="shared" si="59"/>
        <v>8786.5559999999987</v>
      </c>
      <c r="Y25" s="69">
        <f t="shared" si="59"/>
        <v>1165.788</v>
      </c>
      <c r="Z25" s="69">
        <f t="shared" si="59"/>
        <v>1790.1359999999997</v>
      </c>
      <c r="AA25" s="69">
        <f t="shared" si="59"/>
        <v>1756.2959999999998</v>
      </c>
      <c r="AB25" s="69">
        <f t="shared" si="59"/>
        <v>5202.8999999999996</v>
      </c>
      <c r="AC25" s="81" t="s">
        <v>69</v>
      </c>
      <c r="AD25" s="84" t="s">
        <v>5</v>
      </c>
      <c r="AE25" s="84">
        <v>1.05</v>
      </c>
      <c r="AF25" s="95">
        <f>$AE$25*12*AF35</f>
        <v>17554.320000000003</v>
      </c>
      <c r="AG25" s="95">
        <f>$AE$25*12*AG35</f>
        <v>7484.4000000000005</v>
      </c>
      <c r="AH25" s="95">
        <f>$AE$25*12*AH35</f>
        <v>6601.14</v>
      </c>
      <c r="AI25" s="95">
        <f>$AE$25*12*AI35</f>
        <v>6562.08</v>
      </c>
      <c r="AJ25" s="95">
        <f>$AE$25*12*AJ35</f>
        <v>6625.08</v>
      </c>
      <c r="AK25" s="104" t="s">
        <v>69</v>
      </c>
      <c r="AL25" s="102" t="s">
        <v>5</v>
      </c>
      <c r="AM25" s="102">
        <v>1.05</v>
      </c>
      <c r="AN25" s="95">
        <f>AM25*12*AN35</f>
        <v>8954.8200000000015</v>
      </c>
      <c r="AO25" s="36" t="s">
        <v>106</v>
      </c>
      <c r="AP25" s="111" t="s">
        <v>5</v>
      </c>
      <c r="AQ25" s="112">
        <v>0.85</v>
      </c>
      <c r="AR25" s="30">
        <f>$AQ$25*12*AR35</f>
        <v>6198.54</v>
      </c>
      <c r="AS25" s="36" t="s">
        <v>106</v>
      </c>
      <c r="AT25" s="112" t="s">
        <v>5</v>
      </c>
      <c r="AU25" s="112">
        <v>0.85</v>
      </c>
      <c r="AV25" s="30">
        <f>$AU$25*12*AV35</f>
        <v>3445.56</v>
      </c>
      <c r="AW25" s="30">
        <f>$AU$25*12*AW35</f>
        <v>4423.74</v>
      </c>
    </row>
    <row r="26" spans="1:49" s="1" customFormat="1" ht="24.75" customHeight="1" x14ac:dyDescent="0.2">
      <c r="A26" s="37" t="s">
        <v>4</v>
      </c>
      <c r="B26" s="49"/>
      <c r="C26" s="40">
        <f>SUM(C27:C31)</f>
        <v>6.46</v>
      </c>
      <c r="D26" s="25">
        <f>SUM(D27:D31)</f>
        <v>11410.943999999998</v>
      </c>
      <c r="E26" s="25">
        <f t="shared" ref="E26:F26" si="60">SUM(E27:E31)</f>
        <v>11201.64</v>
      </c>
      <c r="F26" s="25">
        <f t="shared" si="60"/>
        <v>7883.7840000000006</v>
      </c>
      <c r="G26" s="25">
        <f t="shared" ref="G26:H26" si="61">SUM(G27:G31)</f>
        <v>39814.272000000004</v>
      </c>
      <c r="H26" s="25">
        <f t="shared" si="61"/>
        <v>39542.952000000005</v>
      </c>
      <c r="I26" s="99">
        <f t="shared" ref="I26:N26" si="62">SUM(I27:I31)</f>
        <v>24635.856</v>
      </c>
      <c r="J26" s="99">
        <f t="shared" si="62"/>
        <v>25604.856</v>
      </c>
      <c r="K26" s="99">
        <f t="shared" si="62"/>
        <v>31473.119999999999</v>
      </c>
      <c r="L26" s="99">
        <f t="shared" si="62"/>
        <v>15186.168</v>
      </c>
      <c r="M26" s="99">
        <f t="shared" si="62"/>
        <v>39899.544000000002</v>
      </c>
      <c r="N26" s="99">
        <f t="shared" si="62"/>
        <v>39953.807999999997</v>
      </c>
      <c r="O26" s="48" t="s">
        <v>4</v>
      </c>
      <c r="P26" s="49"/>
      <c r="Q26" s="65">
        <f>SUM(Q27:Q31)</f>
        <v>4</v>
      </c>
      <c r="R26" s="71">
        <f>SUM(R27:R31)</f>
        <v>15710.400000000001</v>
      </c>
      <c r="S26" s="71">
        <f t="shared" ref="S26:W26" si="63">SUM(S27:S31)</f>
        <v>16214.4</v>
      </c>
      <c r="T26" s="71">
        <f t="shared" si="63"/>
        <v>6720</v>
      </c>
      <c r="U26" s="71">
        <f t="shared" si="63"/>
        <v>6787.1999999999989</v>
      </c>
      <c r="V26" s="71">
        <f t="shared" si="63"/>
        <v>28262.399999999998</v>
      </c>
      <c r="W26" s="71">
        <f t="shared" si="63"/>
        <v>18432</v>
      </c>
      <c r="X26" s="71">
        <f>SUM(X27:X31)</f>
        <v>24926.399999999998</v>
      </c>
      <c r="Y26" s="71">
        <f>SUM(Y27:Y31)</f>
        <v>3307.2000000000003</v>
      </c>
      <c r="Z26" s="71">
        <f>SUM(Z27:Z31)</f>
        <v>5078.3999999999996</v>
      </c>
      <c r="AA26" s="71">
        <f>SUM(AA27:AA31)</f>
        <v>4982.4000000000005</v>
      </c>
      <c r="AB26" s="71">
        <f t="shared" ref="AB26" si="64">SUM(AB27:AB31)</f>
        <v>14760.000000000002</v>
      </c>
      <c r="AC26" s="82" t="s">
        <v>4</v>
      </c>
      <c r="AD26" s="83"/>
      <c r="AE26" s="92">
        <f>SUM(AE27:AE31)</f>
        <v>7.59</v>
      </c>
      <c r="AF26" s="97">
        <f>AF27+AF28+AF29+AF30+AF31</f>
        <v>126892.65600000002</v>
      </c>
      <c r="AG26" s="97">
        <f>AG27+AG28+AG29+AG30+AG31</f>
        <v>54101.520000000011</v>
      </c>
      <c r="AH26" s="97">
        <f t="shared" ref="AH26:AJ26" si="65">AH27+AH28+AH29+AH30+AH31</f>
        <v>47716.812000000005</v>
      </c>
      <c r="AI26" s="97">
        <f t="shared" si="65"/>
        <v>47434.463999999993</v>
      </c>
      <c r="AJ26" s="97">
        <f t="shared" si="65"/>
        <v>47889.864000000001</v>
      </c>
      <c r="AK26" s="80" t="s">
        <v>4</v>
      </c>
      <c r="AL26" s="102"/>
      <c r="AM26" s="105">
        <f>SUM(AM27:AM31)</f>
        <v>4.57</v>
      </c>
      <c r="AN26" s="97">
        <f>SUM(AN27:AN31)</f>
        <v>38974.788</v>
      </c>
      <c r="AO26" s="37" t="s">
        <v>4</v>
      </c>
      <c r="AP26" s="111"/>
      <c r="AQ26" s="118">
        <f>SUM(AQ27:AQ31)</f>
        <v>10.93</v>
      </c>
      <c r="AR26" s="119">
        <f t="shared" ref="AR26" si="66">SUM(AR27:AR31)</f>
        <v>79705.932000000001</v>
      </c>
      <c r="AS26" s="66" t="s">
        <v>4</v>
      </c>
      <c r="AT26" s="112"/>
      <c r="AU26" s="118">
        <f>SUM(AU27:AU31)</f>
        <v>7.24</v>
      </c>
      <c r="AV26" s="119">
        <f>SUM(AV27:AV31)</f>
        <v>29348.063999999998</v>
      </c>
      <c r="AW26" s="119">
        <f>SUM(AW27:AW31)</f>
        <v>37679.855999999992</v>
      </c>
    </row>
    <row r="27" spans="1:49" s="31" customFormat="1" ht="156.75" customHeight="1" x14ac:dyDescent="0.2">
      <c r="A27" s="36" t="s">
        <v>41</v>
      </c>
      <c r="B27" s="54" t="s">
        <v>42</v>
      </c>
      <c r="C27" s="35">
        <v>1.81</v>
      </c>
      <c r="D27" s="30">
        <f t="shared" ref="D27:N27" si="67">$C$27*12*D35</f>
        <v>3197.1839999999997</v>
      </c>
      <c r="E27" s="30">
        <f t="shared" si="67"/>
        <v>3138.54</v>
      </c>
      <c r="F27" s="30">
        <f t="shared" si="67"/>
        <v>2208.924</v>
      </c>
      <c r="G27" s="30">
        <f t="shared" si="67"/>
        <v>11155.392</v>
      </c>
      <c r="H27" s="30">
        <f t="shared" si="67"/>
        <v>11079.371999999999</v>
      </c>
      <c r="I27" s="30">
        <f t="shared" si="67"/>
        <v>6902.616</v>
      </c>
      <c r="J27" s="30">
        <f t="shared" si="67"/>
        <v>7174.116</v>
      </c>
      <c r="K27" s="30">
        <f t="shared" si="67"/>
        <v>8818.32</v>
      </c>
      <c r="L27" s="30">
        <f t="shared" si="67"/>
        <v>4254.9480000000003</v>
      </c>
      <c r="M27" s="30">
        <f t="shared" si="67"/>
        <v>11179.284</v>
      </c>
      <c r="N27" s="30">
        <f t="shared" si="67"/>
        <v>11194.487999999999</v>
      </c>
      <c r="O27" s="51" t="s">
        <v>41</v>
      </c>
      <c r="P27" s="54" t="s">
        <v>42</v>
      </c>
      <c r="Q27" s="64">
        <v>1.1499999999999999</v>
      </c>
      <c r="R27" s="72">
        <f t="shared" ref="R27:AB27" si="68">$Q$27*12*R35</f>
        <v>4516.74</v>
      </c>
      <c r="S27" s="72">
        <f t="shared" si="68"/>
        <v>4661.6399999999994</v>
      </c>
      <c r="T27" s="72">
        <f t="shared" si="68"/>
        <v>1931.9999999999998</v>
      </c>
      <c r="U27" s="72">
        <f t="shared" si="68"/>
        <v>1951.32</v>
      </c>
      <c r="V27" s="72">
        <f t="shared" si="68"/>
        <v>8125.4399999999987</v>
      </c>
      <c r="W27" s="72">
        <f t="shared" si="68"/>
        <v>5299.2</v>
      </c>
      <c r="X27" s="72">
        <f t="shared" si="68"/>
        <v>7166.3399999999992</v>
      </c>
      <c r="Y27" s="72">
        <f t="shared" si="68"/>
        <v>950.82</v>
      </c>
      <c r="Z27" s="72">
        <f t="shared" si="68"/>
        <v>1460.0399999999997</v>
      </c>
      <c r="AA27" s="72">
        <f t="shared" si="68"/>
        <v>1432.4399999999998</v>
      </c>
      <c r="AB27" s="72">
        <f t="shared" si="68"/>
        <v>4243.5</v>
      </c>
      <c r="AC27" s="81" t="s">
        <v>70</v>
      </c>
      <c r="AD27" s="83" t="s">
        <v>42</v>
      </c>
      <c r="AE27" s="84">
        <v>2.95</v>
      </c>
      <c r="AF27" s="95">
        <f>$AE$27*12*AF35</f>
        <v>49319.280000000006</v>
      </c>
      <c r="AG27" s="95">
        <f>$AE$27*12*AG35</f>
        <v>21027.600000000002</v>
      </c>
      <c r="AH27" s="95">
        <f>$AE$27*12*AH35</f>
        <v>18546.060000000001</v>
      </c>
      <c r="AI27" s="95">
        <f>$AE$27*12*AI35</f>
        <v>18436.32</v>
      </c>
      <c r="AJ27" s="95">
        <f>$AE$27*12*AJ35</f>
        <v>18613.32</v>
      </c>
      <c r="AK27" s="104" t="s">
        <v>70</v>
      </c>
      <c r="AL27" s="78" t="s">
        <v>42</v>
      </c>
      <c r="AM27" s="102">
        <v>1.95</v>
      </c>
      <c r="AN27" s="95">
        <f>AM27*12*AN35</f>
        <v>16630.38</v>
      </c>
      <c r="AO27" s="36" t="s">
        <v>107</v>
      </c>
      <c r="AP27" s="111" t="s">
        <v>108</v>
      </c>
      <c r="AQ27" s="112">
        <v>6.6</v>
      </c>
      <c r="AR27" s="30">
        <f>$AQ$27*12*AR35</f>
        <v>48129.84</v>
      </c>
      <c r="AS27" s="36" t="s">
        <v>107</v>
      </c>
      <c r="AT27" s="111" t="s">
        <v>108</v>
      </c>
      <c r="AU27" s="112">
        <v>4.5999999999999996</v>
      </c>
      <c r="AV27" s="30">
        <f>$AU27*12*AV35</f>
        <v>18646.559999999998</v>
      </c>
      <c r="AW27" s="30">
        <f>$AU27*12*AW35</f>
        <v>23940.239999999998</v>
      </c>
    </row>
    <row r="28" spans="1:49" s="1" customFormat="1" ht="63.75" customHeight="1" x14ac:dyDescent="0.2">
      <c r="A28" s="36" t="s">
        <v>43</v>
      </c>
      <c r="B28" s="54" t="s">
        <v>44</v>
      </c>
      <c r="C28" s="35">
        <v>1.48</v>
      </c>
      <c r="D28" s="30">
        <f t="shared" ref="D28:N28" si="69">$C$28*12*D35</f>
        <v>2614.2719999999995</v>
      </c>
      <c r="E28" s="30">
        <f t="shared" si="69"/>
        <v>2566.3199999999997</v>
      </c>
      <c r="F28" s="30">
        <f t="shared" si="69"/>
        <v>1806.1919999999998</v>
      </c>
      <c r="G28" s="30">
        <f t="shared" si="69"/>
        <v>9121.5360000000001</v>
      </c>
      <c r="H28" s="30">
        <f t="shared" si="69"/>
        <v>9059.3760000000002</v>
      </c>
      <c r="I28" s="30">
        <f t="shared" si="69"/>
        <v>5644.1279999999997</v>
      </c>
      <c r="J28" s="30">
        <f t="shared" si="69"/>
        <v>5866.1279999999997</v>
      </c>
      <c r="K28" s="30">
        <f t="shared" si="69"/>
        <v>7210.5599999999995</v>
      </c>
      <c r="L28" s="30">
        <f t="shared" si="69"/>
        <v>3479.1839999999997</v>
      </c>
      <c r="M28" s="30">
        <f t="shared" si="69"/>
        <v>9141.0720000000001</v>
      </c>
      <c r="N28" s="30">
        <f t="shared" si="69"/>
        <v>9153.503999999999</v>
      </c>
      <c r="O28" s="50" t="s">
        <v>43</v>
      </c>
      <c r="P28" s="54" t="s">
        <v>44</v>
      </c>
      <c r="Q28" s="64">
        <v>1.48</v>
      </c>
      <c r="R28" s="72">
        <f t="shared" ref="R28:AB28" si="70">$Q$28*12*R35</f>
        <v>5812.848</v>
      </c>
      <c r="S28" s="72">
        <f t="shared" si="70"/>
        <v>5999.3279999999995</v>
      </c>
      <c r="T28" s="72">
        <f t="shared" si="70"/>
        <v>2486.3999999999996</v>
      </c>
      <c r="U28" s="72">
        <f t="shared" si="70"/>
        <v>2511.2639999999997</v>
      </c>
      <c r="V28" s="72">
        <f t="shared" si="70"/>
        <v>10457.087999999998</v>
      </c>
      <c r="W28" s="72">
        <f t="shared" si="70"/>
        <v>6819.8399999999992</v>
      </c>
      <c r="X28" s="72">
        <f t="shared" si="70"/>
        <v>9222.7679999999982</v>
      </c>
      <c r="Y28" s="72">
        <f t="shared" si="70"/>
        <v>1223.664</v>
      </c>
      <c r="Z28" s="72">
        <f t="shared" si="70"/>
        <v>1879.0079999999998</v>
      </c>
      <c r="AA28" s="72">
        <f t="shared" si="70"/>
        <v>1843.4879999999998</v>
      </c>
      <c r="AB28" s="72">
        <f t="shared" si="70"/>
        <v>5461.2</v>
      </c>
      <c r="AC28" s="81" t="s">
        <v>43</v>
      </c>
      <c r="AD28" s="83" t="s">
        <v>44</v>
      </c>
      <c r="AE28" s="84">
        <v>1.37</v>
      </c>
      <c r="AF28" s="95">
        <f>$AE$28*12*AF35</f>
        <v>22904.208000000002</v>
      </c>
      <c r="AG28" s="95">
        <f>$AE$28*12*AG35</f>
        <v>9765.36</v>
      </c>
      <c r="AH28" s="95">
        <f>$AE$28*12*AH35</f>
        <v>8612.9160000000011</v>
      </c>
      <c r="AI28" s="95">
        <f>$AE$28*12*AI35</f>
        <v>8561.9519999999993</v>
      </c>
      <c r="AJ28" s="95">
        <f>$AE$28*12*AJ35</f>
        <v>8644.152</v>
      </c>
      <c r="AK28" s="104" t="s">
        <v>43</v>
      </c>
      <c r="AL28" s="78" t="s">
        <v>44</v>
      </c>
      <c r="AM28" s="102">
        <v>1.37</v>
      </c>
      <c r="AN28" s="95">
        <f>AM28*12*AN35</f>
        <v>11683.908000000001</v>
      </c>
      <c r="AO28" s="36" t="s">
        <v>109</v>
      </c>
      <c r="AP28" s="111" t="s">
        <v>110</v>
      </c>
      <c r="AQ28" s="112">
        <v>1.37</v>
      </c>
      <c r="AR28" s="30">
        <f>$AQ$28*12*AR35</f>
        <v>9990.5880000000016</v>
      </c>
      <c r="AS28" s="131" t="s">
        <v>109</v>
      </c>
      <c r="AT28" s="111" t="s">
        <v>110</v>
      </c>
      <c r="AU28" s="112">
        <v>1.37</v>
      </c>
      <c r="AV28" s="30">
        <f>$AU$28*12*AV35</f>
        <v>5553.4320000000007</v>
      </c>
      <c r="AW28" s="30">
        <f>$AU$28*12*AW35</f>
        <v>7130.0280000000002</v>
      </c>
    </row>
    <row r="29" spans="1:49" s="1" customFormat="1" ht="40.5" customHeight="1" x14ac:dyDescent="0.2">
      <c r="A29" s="36" t="s">
        <v>45</v>
      </c>
      <c r="B29" s="55" t="s">
        <v>21</v>
      </c>
      <c r="C29" s="35">
        <v>1.8</v>
      </c>
      <c r="D29" s="30">
        <f t="shared" ref="D29:N29" si="71">$C$29*12*D35</f>
        <v>3179.52</v>
      </c>
      <c r="E29" s="30">
        <f t="shared" si="71"/>
        <v>3121.2000000000003</v>
      </c>
      <c r="F29" s="30">
        <f t="shared" si="71"/>
        <v>2196.7200000000003</v>
      </c>
      <c r="G29" s="30">
        <f t="shared" si="71"/>
        <v>11093.760000000002</v>
      </c>
      <c r="H29" s="30">
        <f t="shared" si="71"/>
        <v>11018.160000000002</v>
      </c>
      <c r="I29" s="30">
        <f t="shared" si="71"/>
        <v>6864.4800000000005</v>
      </c>
      <c r="J29" s="30">
        <f t="shared" si="71"/>
        <v>7134.4800000000005</v>
      </c>
      <c r="K29" s="30">
        <f t="shared" si="71"/>
        <v>8769.6</v>
      </c>
      <c r="L29" s="30">
        <f t="shared" si="71"/>
        <v>4231.4400000000005</v>
      </c>
      <c r="M29" s="30">
        <f t="shared" si="71"/>
        <v>11117.520000000002</v>
      </c>
      <c r="N29" s="30">
        <f t="shared" si="71"/>
        <v>11132.64</v>
      </c>
      <c r="O29" s="50" t="s">
        <v>45</v>
      </c>
      <c r="P29" s="55" t="s">
        <v>21</v>
      </c>
      <c r="Q29" s="64">
        <v>0</v>
      </c>
      <c r="R29" s="72">
        <f t="shared" ref="R29:AB29" si="72">$Q$29*12*R35</f>
        <v>0</v>
      </c>
      <c r="S29" s="72">
        <f t="shared" si="72"/>
        <v>0</v>
      </c>
      <c r="T29" s="72">
        <f t="shared" si="72"/>
        <v>0</v>
      </c>
      <c r="U29" s="72">
        <f t="shared" si="72"/>
        <v>0</v>
      </c>
      <c r="V29" s="72">
        <f t="shared" si="72"/>
        <v>0</v>
      </c>
      <c r="W29" s="72">
        <f t="shared" si="72"/>
        <v>0</v>
      </c>
      <c r="X29" s="72">
        <f t="shared" si="72"/>
        <v>0</v>
      </c>
      <c r="Y29" s="72">
        <f t="shared" si="72"/>
        <v>0</v>
      </c>
      <c r="Z29" s="72">
        <f t="shared" si="72"/>
        <v>0</v>
      </c>
      <c r="AA29" s="72">
        <f t="shared" si="72"/>
        <v>0</v>
      </c>
      <c r="AB29" s="72">
        <f t="shared" si="72"/>
        <v>0</v>
      </c>
      <c r="AC29" s="81" t="s">
        <v>45</v>
      </c>
      <c r="AD29" s="84" t="s">
        <v>21</v>
      </c>
      <c r="AE29" s="84">
        <v>2.02</v>
      </c>
      <c r="AF29" s="95">
        <f>$AE$29*12*AF35</f>
        <v>33771.168000000005</v>
      </c>
      <c r="AG29" s="95">
        <f>$AE$29*12*AG35</f>
        <v>14398.560000000001</v>
      </c>
      <c r="AH29" s="95">
        <f>$AE$29*12*AH35</f>
        <v>12699.336000000001</v>
      </c>
      <c r="AI29" s="95">
        <f>$AE$29*12*AI35</f>
        <v>12624.191999999999</v>
      </c>
      <c r="AJ29" s="95">
        <f>$AE$29*12*AJ35</f>
        <v>12745.392</v>
      </c>
      <c r="AK29" s="104" t="s">
        <v>45</v>
      </c>
      <c r="AL29" s="78" t="s">
        <v>21</v>
      </c>
      <c r="AM29" s="102">
        <v>0</v>
      </c>
      <c r="AN29" s="95">
        <v>0</v>
      </c>
      <c r="AO29" s="36" t="s">
        <v>111</v>
      </c>
      <c r="AP29" s="111" t="s">
        <v>21</v>
      </c>
      <c r="AQ29" s="112">
        <v>1.69</v>
      </c>
      <c r="AR29" s="30">
        <f>$AQ$29*12*AR35</f>
        <v>12324.156000000001</v>
      </c>
      <c r="AS29" s="131" t="s">
        <v>111</v>
      </c>
      <c r="AT29" s="111" t="s">
        <v>21</v>
      </c>
      <c r="AU29" s="112">
        <v>0</v>
      </c>
      <c r="AV29" s="30">
        <f>$AU$29*12*AV35</f>
        <v>0</v>
      </c>
      <c r="AW29" s="30">
        <f>$AU$29*12*AW35</f>
        <v>0</v>
      </c>
    </row>
    <row r="30" spans="1:49" s="1" customFormat="1" ht="33" customHeight="1" x14ac:dyDescent="0.2">
      <c r="A30" s="36" t="s">
        <v>46</v>
      </c>
      <c r="B30" s="35" t="s">
        <v>3</v>
      </c>
      <c r="C30" s="35">
        <v>0.99</v>
      </c>
      <c r="D30" s="30">
        <f t="shared" ref="D30:N30" si="73">$C$30*12*D35</f>
        <v>1748.7359999999996</v>
      </c>
      <c r="E30" s="30">
        <f t="shared" si="73"/>
        <v>1716.6599999999999</v>
      </c>
      <c r="F30" s="30">
        <f t="shared" si="73"/>
        <v>1208.1959999999999</v>
      </c>
      <c r="G30" s="30">
        <f t="shared" si="73"/>
        <v>6101.5680000000002</v>
      </c>
      <c r="H30" s="30">
        <f t="shared" si="73"/>
        <v>6059.9879999999994</v>
      </c>
      <c r="I30" s="30">
        <f t="shared" si="73"/>
        <v>3775.4639999999999</v>
      </c>
      <c r="J30" s="30">
        <f t="shared" si="73"/>
        <v>3923.9639999999999</v>
      </c>
      <c r="K30" s="30">
        <f t="shared" si="73"/>
        <v>4823.28</v>
      </c>
      <c r="L30" s="30">
        <f t="shared" si="73"/>
        <v>2327.2919999999999</v>
      </c>
      <c r="M30" s="30">
        <f t="shared" si="73"/>
        <v>6114.6360000000004</v>
      </c>
      <c r="N30" s="30">
        <f t="shared" si="73"/>
        <v>6122.9519999999993</v>
      </c>
      <c r="O30" s="50" t="s">
        <v>46</v>
      </c>
      <c r="P30" s="35" t="s">
        <v>3</v>
      </c>
      <c r="Q30" s="64">
        <v>0.99</v>
      </c>
      <c r="R30" s="72">
        <f t="shared" ref="R30:AB30" si="74">$Q$30*12*R35</f>
        <v>3888.3239999999996</v>
      </c>
      <c r="S30" s="72">
        <f t="shared" si="74"/>
        <v>4013.0639999999999</v>
      </c>
      <c r="T30" s="72">
        <f t="shared" si="74"/>
        <v>1663.1999999999998</v>
      </c>
      <c r="U30" s="72">
        <f t="shared" si="74"/>
        <v>1679.8319999999999</v>
      </c>
      <c r="V30" s="72">
        <f t="shared" si="74"/>
        <v>6994.9439999999986</v>
      </c>
      <c r="W30" s="72">
        <f t="shared" si="74"/>
        <v>4561.92</v>
      </c>
      <c r="X30" s="72">
        <f t="shared" si="74"/>
        <v>6169.2839999999987</v>
      </c>
      <c r="Y30" s="72">
        <f t="shared" si="74"/>
        <v>818.53200000000004</v>
      </c>
      <c r="Z30" s="72">
        <f t="shared" si="74"/>
        <v>1256.9039999999998</v>
      </c>
      <c r="AA30" s="72">
        <f t="shared" si="74"/>
        <v>1233.1439999999998</v>
      </c>
      <c r="AB30" s="72">
        <f t="shared" si="74"/>
        <v>3653.1</v>
      </c>
      <c r="AC30" s="81" t="s">
        <v>46</v>
      </c>
      <c r="AD30" s="84" t="s">
        <v>3</v>
      </c>
      <c r="AE30" s="84">
        <v>0.84</v>
      </c>
      <c r="AF30" s="95">
        <f>$AE$30*12*AF35</f>
        <v>14043.456</v>
      </c>
      <c r="AG30" s="95">
        <f>$AE$30*12*AG35</f>
        <v>5987.52</v>
      </c>
      <c r="AH30" s="95">
        <f>$AE$30*12*AH35</f>
        <v>5280.9120000000003</v>
      </c>
      <c r="AI30" s="95">
        <f>$AE$30*12*AI35</f>
        <v>5249.6639999999998</v>
      </c>
      <c r="AJ30" s="95">
        <f>$AE$30*12*AJ35</f>
        <v>5300.0639999999994</v>
      </c>
      <c r="AK30" s="104" t="s">
        <v>46</v>
      </c>
      <c r="AL30" s="102" t="s">
        <v>3</v>
      </c>
      <c r="AM30" s="102">
        <v>0.84</v>
      </c>
      <c r="AN30" s="95">
        <f>AM30*12*AN35</f>
        <v>7163.8560000000007</v>
      </c>
      <c r="AO30" s="36" t="s">
        <v>112</v>
      </c>
      <c r="AP30" s="111" t="s">
        <v>3</v>
      </c>
      <c r="AQ30" s="112">
        <v>0.94</v>
      </c>
      <c r="AR30" s="30">
        <f>$AQ$30*12*AR35</f>
        <v>6854.8559999999998</v>
      </c>
      <c r="AS30" s="131" t="s">
        <v>112</v>
      </c>
      <c r="AT30" s="112" t="s">
        <v>3</v>
      </c>
      <c r="AU30" s="112">
        <v>0.94</v>
      </c>
      <c r="AV30" s="30">
        <f>$AU$30*12*AV35</f>
        <v>3810.384</v>
      </c>
      <c r="AW30" s="30">
        <f>$AU$30*12*AW35</f>
        <v>4892.1359999999995</v>
      </c>
    </row>
    <row r="31" spans="1:49" s="1" customFormat="1" x14ac:dyDescent="0.2">
      <c r="A31" s="36" t="s">
        <v>47</v>
      </c>
      <c r="B31" s="35" t="s">
        <v>5</v>
      </c>
      <c r="C31" s="35">
        <v>0.38</v>
      </c>
      <c r="D31" s="30">
        <f t="shared" ref="D31:N31" si="75">$C$31*12*D35</f>
        <v>671.23199999999997</v>
      </c>
      <c r="E31" s="30">
        <f t="shared" si="75"/>
        <v>658.92000000000007</v>
      </c>
      <c r="F31" s="30">
        <f t="shared" si="75"/>
        <v>463.75200000000007</v>
      </c>
      <c r="G31" s="30">
        <f t="shared" si="75"/>
        <v>2342.0160000000005</v>
      </c>
      <c r="H31" s="30">
        <f t="shared" si="75"/>
        <v>2326.0560000000005</v>
      </c>
      <c r="I31" s="30">
        <f t="shared" si="75"/>
        <v>1449.1680000000001</v>
      </c>
      <c r="J31" s="30">
        <f t="shared" si="75"/>
        <v>1506.1680000000001</v>
      </c>
      <c r="K31" s="30">
        <f t="shared" si="75"/>
        <v>1851.3600000000001</v>
      </c>
      <c r="L31" s="30">
        <f t="shared" si="75"/>
        <v>893.30400000000009</v>
      </c>
      <c r="M31" s="30">
        <f t="shared" si="75"/>
        <v>2347.0320000000006</v>
      </c>
      <c r="N31" s="30">
        <f t="shared" si="75"/>
        <v>2350.2240000000002</v>
      </c>
      <c r="O31" s="50" t="s">
        <v>47</v>
      </c>
      <c r="P31" s="35" t="s">
        <v>5</v>
      </c>
      <c r="Q31" s="64">
        <v>0.38</v>
      </c>
      <c r="R31" s="72">
        <f t="shared" ref="R31:AB31" si="76">$Q$31*12*R35</f>
        <v>1492.4880000000003</v>
      </c>
      <c r="S31" s="72">
        <f t="shared" si="76"/>
        <v>1540.3680000000002</v>
      </c>
      <c r="T31" s="72">
        <f t="shared" si="76"/>
        <v>638.40000000000009</v>
      </c>
      <c r="U31" s="72">
        <f t="shared" si="76"/>
        <v>644.78400000000011</v>
      </c>
      <c r="V31" s="72">
        <f t="shared" si="76"/>
        <v>2684.9279999999999</v>
      </c>
      <c r="W31" s="72">
        <f t="shared" si="76"/>
        <v>1751.0400000000002</v>
      </c>
      <c r="X31" s="72">
        <f t="shared" si="76"/>
        <v>2368.0080000000003</v>
      </c>
      <c r="Y31" s="72">
        <f t="shared" si="76"/>
        <v>314.18400000000008</v>
      </c>
      <c r="Z31" s="72">
        <f t="shared" si="76"/>
        <v>482.44800000000004</v>
      </c>
      <c r="AA31" s="72">
        <f t="shared" si="76"/>
        <v>473.32800000000003</v>
      </c>
      <c r="AB31" s="72">
        <f t="shared" si="76"/>
        <v>1402.2</v>
      </c>
      <c r="AC31" s="81" t="s">
        <v>47</v>
      </c>
      <c r="AD31" s="84" t="s">
        <v>5</v>
      </c>
      <c r="AE31" s="84">
        <v>0.41</v>
      </c>
      <c r="AF31" s="95">
        <f>$AE$31*12*AF35</f>
        <v>6854.5439999999999</v>
      </c>
      <c r="AG31" s="95">
        <f>$AE$31*12*AG35</f>
        <v>2922.48</v>
      </c>
      <c r="AH31" s="95">
        <f>$AE$31*12*AH35</f>
        <v>2577.5879999999997</v>
      </c>
      <c r="AI31" s="95">
        <f>$AE$31*12*AI35</f>
        <v>2562.3359999999998</v>
      </c>
      <c r="AJ31" s="95">
        <f>$AE$31*12*AJ35</f>
        <v>2586.9359999999997</v>
      </c>
      <c r="AK31" s="104" t="s">
        <v>47</v>
      </c>
      <c r="AL31" s="102" t="s">
        <v>5</v>
      </c>
      <c r="AM31" s="102">
        <v>0.41</v>
      </c>
      <c r="AN31" s="95">
        <f>AM31*12*AN35</f>
        <v>3496.6440000000002</v>
      </c>
      <c r="AO31" s="36" t="s">
        <v>113</v>
      </c>
      <c r="AP31" s="111" t="s">
        <v>5</v>
      </c>
      <c r="AQ31" s="126">
        <v>0.33</v>
      </c>
      <c r="AR31" s="30">
        <f>$AQ$31*12*AR35</f>
        <v>2406.4920000000002</v>
      </c>
      <c r="AS31" s="131" t="s">
        <v>113</v>
      </c>
      <c r="AT31" s="112" t="s">
        <v>5</v>
      </c>
      <c r="AU31" s="112">
        <v>0.33</v>
      </c>
      <c r="AV31" s="30">
        <f>$AU$31*12*AV35</f>
        <v>1337.6880000000001</v>
      </c>
      <c r="AW31" s="30">
        <f>$AU$31*12*AW35</f>
        <v>1717.452</v>
      </c>
    </row>
    <row r="32" spans="1:49" s="1" customFormat="1" x14ac:dyDescent="0.2">
      <c r="A32" s="46" t="s">
        <v>23</v>
      </c>
      <c r="B32" s="35" t="s">
        <v>24</v>
      </c>
      <c r="C32" s="40">
        <f>2.21+1.4+0.15</f>
        <v>3.76</v>
      </c>
      <c r="D32" s="20">
        <f t="shared" ref="D32:N32" si="77">$C$32*12*D35</f>
        <v>6641.6639999999989</v>
      </c>
      <c r="E32" s="20">
        <f t="shared" si="77"/>
        <v>6519.8399999999992</v>
      </c>
      <c r="F32" s="20">
        <f t="shared" si="77"/>
        <v>4588.7039999999997</v>
      </c>
      <c r="G32" s="20">
        <f t="shared" si="77"/>
        <v>23173.632000000001</v>
      </c>
      <c r="H32" s="20">
        <f t="shared" si="77"/>
        <v>23015.712</v>
      </c>
      <c r="I32" s="20">
        <f t="shared" si="77"/>
        <v>14339.136</v>
      </c>
      <c r="J32" s="20">
        <f t="shared" si="77"/>
        <v>14903.136</v>
      </c>
      <c r="K32" s="20">
        <f t="shared" si="77"/>
        <v>18318.719999999998</v>
      </c>
      <c r="L32" s="20">
        <f t="shared" si="77"/>
        <v>8839.0079999999998</v>
      </c>
      <c r="M32" s="20">
        <f t="shared" si="77"/>
        <v>23223.263999999999</v>
      </c>
      <c r="N32" s="20">
        <f t="shared" si="77"/>
        <v>23254.847999999998</v>
      </c>
      <c r="O32" s="56" t="s">
        <v>23</v>
      </c>
      <c r="P32" s="35" t="s">
        <v>24</v>
      </c>
      <c r="Q32" s="65">
        <f>2.01+1.4+0.15</f>
        <v>3.5599999999999996</v>
      </c>
      <c r="R32" s="73">
        <f>$Q$32*12*R35</f>
        <v>13982.255999999999</v>
      </c>
      <c r="S32" s="73">
        <f t="shared" ref="S32:W32" si="78">$Q$32*12*S35</f>
        <v>14430.816000000001</v>
      </c>
      <c r="T32" s="73">
        <f t="shared" si="78"/>
        <v>5980.8</v>
      </c>
      <c r="U32" s="73">
        <f t="shared" si="78"/>
        <v>6040.6080000000002</v>
      </c>
      <c r="V32" s="73">
        <f t="shared" si="78"/>
        <v>25153.535999999996</v>
      </c>
      <c r="W32" s="73">
        <f t="shared" si="78"/>
        <v>16404.48</v>
      </c>
      <c r="X32" s="73">
        <f>$Q$32*12*X35</f>
        <v>22184.495999999999</v>
      </c>
      <c r="Y32" s="73">
        <f>$Q$32*12*Y35</f>
        <v>2943.4080000000004</v>
      </c>
      <c r="Z32" s="73">
        <f>$Q$32*12*Z35</f>
        <v>4519.7759999999998</v>
      </c>
      <c r="AA32" s="73">
        <f>$Q$32*12*AA35</f>
        <v>4434.3359999999993</v>
      </c>
      <c r="AB32" s="73">
        <f>$Q$32*12*AB35</f>
        <v>13136.4</v>
      </c>
      <c r="AC32" s="93" t="s">
        <v>23</v>
      </c>
      <c r="AD32" s="84" t="s">
        <v>24</v>
      </c>
      <c r="AE32" s="92">
        <f>2.29+0.15+1.4</f>
        <v>3.84</v>
      </c>
      <c r="AF32" s="97">
        <f>$AE$32*12*AF35</f>
        <v>64198.656000000003</v>
      </c>
      <c r="AG32" s="97">
        <f>$AE$32*12*AG35</f>
        <v>27371.52</v>
      </c>
      <c r="AH32" s="97">
        <f t="shared" ref="AH32:AI32" si="79">$AE$32*12*AH35</f>
        <v>24141.311999999998</v>
      </c>
      <c r="AI32" s="97">
        <f t="shared" si="79"/>
        <v>23998.463999999996</v>
      </c>
      <c r="AJ32" s="97">
        <f t="shared" ref="AJ32" si="80">$AE$32*12*AJ35</f>
        <v>24228.863999999998</v>
      </c>
      <c r="AK32" s="77" t="s">
        <v>23</v>
      </c>
      <c r="AL32" s="102" t="s">
        <v>24</v>
      </c>
      <c r="AM32" s="105">
        <f>1.95+1.4+0.15</f>
        <v>3.4999999999999996</v>
      </c>
      <c r="AN32" s="97">
        <f>1.95*12*AN35</f>
        <v>16630.38</v>
      </c>
      <c r="AO32" s="46" t="s">
        <v>23</v>
      </c>
      <c r="AP32" s="111" t="s">
        <v>24</v>
      </c>
      <c r="AQ32" s="127">
        <f>2.78+1.4+0.15</f>
        <v>4.33</v>
      </c>
      <c r="AR32" s="32">
        <f>$AQ$32*12*AR35</f>
        <v>31576.092000000004</v>
      </c>
      <c r="AS32" s="133" t="s">
        <v>23</v>
      </c>
      <c r="AT32" s="112" t="s">
        <v>24</v>
      </c>
      <c r="AU32" s="118">
        <f>2.48+1.4+0.15</f>
        <v>4.03</v>
      </c>
      <c r="AV32" s="32">
        <f>$AU$32*12*AV35</f>
        <v>16336.008</v>
      </c>
      <c r="AW32" s="32">
        <f>$AU$32*12*AW35</f>
        <v>20973.732</v>
      </c>
    </row>
    <row r="33" spans="1:116" s="1" customFormat="1" x14ac:dyDescent="0.2">
      <c r="A33" s="46" t="s">
        <v>27</v>
      </c>
      <c r="B33" s="35" t="s">
        <v>24</v>
      </c>
      <c r="C33" s="40">
        <v>0.65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100">
        <v>0</v>
      </c>
      <c r="J33" s="100">
        <v>0</v>
      </c>
      <c r="K33" s="100">
        <v>0</v>
      </c>
      <c r="L33" s="100">
        <f>$C$33*L35*12</f>
        <v>1528.02</v>
      </c>
      <c r="M33" s="100">
        <f>$C$33*M35*12</f>
        <v>4014.6600000000008</v>
      </c>
      <c r="N33" s="100">
        <f>$C$33*N35*12</f>
        <v>4020.12</v>
      </c>
      <c r="O33" s="56" t="s">
        <v>27</v>
      </c>
      <c r="P33" s="35" t="s">
        <v>24</v>
      </c>
      <c r="Q33" s="65">
        <v>0.65</v>
      </c>
      <c r="R33" s="74">
        <v>0</v>
      </c>
      <c r="S33" s="74">
        <v>0</v>
      </c>
      <c r="T33" s="74">
        <v>0</v>
      </c>
      <c r="U33" s="74">
        <v>0</v>
      </c>
      <c r="V33" s="74">
        <v>0</v>
      </c>
      <c r="W33" s="74">
        <v>0</v>
      </c>
      <c r="X33" s="74">
        <v>0</v>
      </c>
      <c r="Y33" s="74">
        <v>0</v>
      </c>
      <c r="Z33" s="74">
        <v>0</v>
      </c>
      <c r="AA33" s="74">
        <v>0</v>
      </c>
      <c r="AB33" s="74">
        <v>0</v>
      </c>
      <c r="AC33" s="93" t="s">
        <v>27</v>
      </c>
      <c r="AD33" s="84" t="s">
        <v>24</v>
      </c>
      <c r="AE33" s="92">
        <v>0.65</v>
      </c>
      <c r="AF33" s="74">
        <v>0</v>
      </c>
      <c r="AG33" s="74">
        <v>0</v>
      </c>
      <c r="AH33" s="74">
        <f>$AE$33*AH35*12</f>
        <v>4086.42</v>
      </c>
      <c r="AI33" s="74">
        <f t="shared" ref="AI33:AJ33" si="81">$AE$33*AI35*12</f>
        <v>4062.24</v>
      </c>
      <c r="AJ33" s="74">
        <f t="shared" si="81"/>
        <v>4101.24</v>
      </c>
      <c r="AK33" s="77" t="s">
        <v>27</v>
      </c>
      <c r="AL33" s="102" t="s">
        <v>24</v>
      </c>
      <c r="AM33" s="105">
        <v>0.65</v>
      </c>
      <c r="AN33" s="97">
        <f>AM33*12*AN35</f>
        <v>5543.4600000000009</v>
      </c>
      <c r="AO33" s="46" t="s">
        <v>114</v>
      </c>
      <c r="AP33" s="111" t="s">
        <v>24</v>
      </c>
      <c r="AQ33" s="118">
        <v>0.65</v>
      </c>
      <c r="AR33" s="32">
        <f>$AQ$33*12*AR35</f>
        <v>4740.0600000000004</v>
      </c>
      <c r="AS33" s="133" t="s">
        <v>114</v>
      </c>
      <c r="AT33" s="112" t="s">
        <v>24</v>
      </c>
      <c r="AU33" s="118">
        <v>0.65</v>
      </c>
      <c r="AV33" s="135">
        <f>$AU$33*12*AV35</f>
        <v>2634.84</v>
      </c>
      <c r="AW33" s="135">
        <f>$AU$33*12*AW35</f>
        <v>3382.86</v>
      </c>
    </row>
    <row r="34" spans="1:116" s="14" customFormat="1" ht="24" x14ac:dyDescent="0.2">
      <c r="A34" s="43" t="s">
        <v>2</v>
      </c>
      <c r="B34" s="41"/>
      <c r="C34" s="41"/>
      <c r="D34" s="12">
        <f>D32+D26+D22+D12+D9+D33</f>
        <v>42746.879999999997</v>
      </c>
      <c r="E34" s="12">
        <f t="shared" ref="E34:N34" si="82">E32+E26+E22+E12+E9+E33</f>
        <v>41962.8</v>
      </c>
      <c r="F34" s="12">
        <f t="shared" si="82"/>
        <v>29533.679999999997</v>
      </c>
      <c r="G34" s="12">
        <f t="shared" si="82"/>
        <v>149149.44</v>
      </c>
      <c r="H34" s="12">
        <f t="shared" si="82"/>
        <v>148133.04000000004</v>
      </c>
      <c r="I34" s="12">
        <f t="shared" si="82"/>
        <v>92289.12000000001</v>
      </c>
      <c r="J34" s="12">
        <f t="shared" si="82"/>
        <v>95919.12</v>
      </c>
      <c r="K34" s="12">
        <f t="shared" si="82"/>
        <v>117902.40000000001</v>
      </c>
      <c r="L34" s="12">
        <f t="shared" si="82"/>
        <v>58417.38</v>
      </c>
      <c r="M34" s="12">
        <f t="shared" si="82"/>
        <v>153483.54</v>
      </c>
      <c r="N34" s="12">
        <f t="shared" si="82"/>
        <v>153692.28000000003</v>
      </c>
      <c r="O34" s="57" t="s">
        <v>2</v>
      </c>
      <c r="P34" s="41"/>
      <c r="Q34" s="57"/>
      <c r="R34" s="75">
        <f>R32+R26+R22+R12+R9+R33</f>
        <v>81851.183999999994</v>
      </c>
      <c r="S34" s="75">
        <f t="shared" ref="S34:AB34" si="83">S32+S26+S22+S12+S9+S33</f>
        <v>84477.024000000005</v>
      </c>
      <c r="T34" s="75">
        <f t="shared" si="83"/>
        <v>35011.199999999997</v>
      </c>
      <c r="U34" s="75">
        <f t="shared" si="83"/>
        <v>35361.311999999998</v>
      </c>
      <c r="V34" s="75">
        <f t="shared" si="83"/>
        <v>147247.10399999999</v>
      </c>
      <c r="W34" s="75">
        <f t="shared" si="83"/>
        <v>96030.719999999987</v>
      </c>
      <c r="X34" s="75">
        <f t="shared" si="83"/>
        <v>129866.54399999998</v>
      </c>
      <c r="Y34" s="75">
        <f t="shared" si="83"/>
        <v>17230.512000000002</v>
      </c>
      <c r="Z34" s="75">
        <f t="shared" si="83"/>
        <v>26458.464</v>
      </c>
      <c r="AA34" s="75">
        <f t="shared" si="83"/>
        <v>25958.304</v>
      </c>
      <c r="AB34" s="75">
        <f t="shared" si="83"/>
        <v>76899.600000000006</v>
      </c>
      <c r="AC34" s="94" t="s">
        <v>2</v>
      </c>
      <c r="AD34" s="94"/>
      <c r="AE34" s="94"/>
      <c r="AF34" s="75">
        <f>AF32+AF26+AF22+AF14+AF9+AF33</f>
        <v>409600.8</v>
      </c>
      <c r="AG34" s="75">
        <f t="shared" ref="AG34:AJ34" si="84">AG32+AG26+AG22+AG14+AG9+AG33</f>
        <v>174636</v>
      </c>
      <c r="AH34" s="75">
        <f t="shared" si="84"/>
        <v>158113.02000000002</v>
      </c>
      <c r="AI34" s="75">
        <f t="shared" si="84"/>
        <v>157177.43999999997</v>
      </c>
      <c r="AJ34" s="75">
        <f t="shared" si="84"/>
        <v>158686.43999999997</v>
      </c>
      <c r="AK34" s="85" t="s">
        <v>2</v>
      </c>
      <c r="AL34" s="106"/>
      <c r="AM34" s="106"/>
      <c r="AN34" s="107">
        <f>AN32+AN26+AN22+AN14+AN33+AN9</f>
        <v>172614.81600000002</v>
      </c>
      <c r="AO34" s="43" t="s">
        <v>2</v>
      </c>
      <c r="AP34" s="120"/>
      <c r="AQ34" s="121"/>
      <c r="AR34" s="12">
        <f>AR32+AR26+AR22+AR14+AR9+AR33</f>
        <v>172465.26</v>
      </c>
      <c r="AS34" s="134" t="s">
        <v>2</v>
      </c>
      <c r="AT34" s="121"/>
      <c r="AU34" s="121"/>
      <c r="AV34" s="12">
        <f>AV32+AV26+AV22+AV14+AV9+AV33</f>
        <v>79693.775999999998</v>
      </c>
      <c r="AW34" s="12">
        <f>AW32+AW26+AW22+AW14+AW9+AW33</f>
        <v>102318.50399999999</v>
      </c>
      <c r="AX34" s="155">
        <f>AW34+AV34+AR34+AN34+AJ34+AI34+AH34+AG34+AF34+AB34+AA34+Z34+Y34+X34+W34+V34+U34+T34+S34+R34+N34+M34+L34+K34+J34+I34+H34+G34+F34+E34+D34</f>
        <v>3424927.7040000004</v>
      </c>
      <c r="AY34" s="155">
        <f>AX34/12</f>
        <v>285410.64200000005</v>
      </c>
      <c r="AZ34" s="155">
        <f>AY34*5/100</f>
        <v>14270.532100000002</v>
      </c>
    </row>
    <row r="35" spans="1:116" s="2" customFormat="1" ht="25.5" customHeight="1" x14ac:dyDescent="0.2">
      <c r="A35" s="43" t="s">
        <v>1</v>
      </c>
      <c r="B35" s="41"/>
      <c r="C35" s="42"/>
      <c r="D35" s="60">
        <v>147.19999999999999</v>
      </c>
      <c r="E35" s="60">
        <v>144.5</v>
      </c>
      <c r="F35" s="60">
        <v>101.7</v>
      </c>
      <c r="G35" s="60">
        <v>513.6</v>
      </c>
      <c r="H35" s="60">
        <v>510.1</v>
      </c>
      <c r="I35" s="60">
        <v>317.8</v>
      </c>
      <c r="J35" s="60">
        <v>330.3</v>
      </c>
      <c r="K35" s="60">
        <v>406</v>
      </c>
      <c r="L35" s="60">
        <v>195.9</v>
      </c>
      <c r="M35" s="60">
        <v>514.70000000000005</v>
      </c>
      <c r="N35" s="60">
        <v>515.4</v>
      </c>
      <c r="O35" s="57" t="s">
        <v>1</v>
      </c>
      <c r="P35" s="41"/>
      <c r="Q35" s="66"/>
      <c r="R35" s="76">
        <v>327.3</v>
      </c>
      <c r="S35" s="76">
        <v>337.8</v>
      </c>
      <c r="T35" s="76">
        <v>140</v>
      </c>
      <c r="U35" s="76">
        <v>141.4</v>
      </c>
      <c r="V35" s="76">
        <v>588.79999999999995</v>
      </c>
      <c r="W35" s="76">
        <v>384</v>
      </c>
      <c r="X35" s="138">
        <v>519.29999999999995</v>
      </c>
      <c r="Y35" s="76">
        <v>68.900000000000006</v>
      </c>
      <c r="Z35" s="76">
        <v>105.8</v>
      </c>
      <c r="AA35" s="76">
        <v>103.8</v>
      </c>
      <c r="AB35" s="76">
        <v>307.5</v>
      </c>
      <c r="AC35" s="94" t="s">
        <v>1</v>
      </c>
      <c r="AD35" s="94"/>
      <c r="AE35" s="80"/>
      <c r="AF35" s="76">
        <v>1393.2</v>
      </c>
      <c r="AG35" s="76">
        <v>594</v>
      </c>
      <c r="AH35" s="76">
        <v>523.9</v>
      </c>
      <c r="AI35" s="76">
        <v>520.79999999999995</v>
      </c>
      <c r="AJ35" s="76">
        <v>525.79999999999995</v>
      </c>
      <c r="AK35" s="85" t="s">
        <v>1</v>
      </c>
      <c r="AL35" s="106"/>
      <c r="AM35" s="103"/>
      <c r="AN35" s="108">
        <v>710.7</v>
      </c>
      <c r="AO35" s="43" t="s">
        <v>1</v>
      </c>
      <c r="AP35" s="120"/>
      <c r="AQ35" s="42"/>
      <c r="AR35" s="122">
        <v>607.70000000000005</v>
      </c>
      <c r="AS35" s="134" t="s">
        <v>1</v>
      </c>
      <c r="AT35" s="121"/>
      <c r="AU35" s="66"/>
      <c r="AV35" s="136">
        <v>337.8</v>
      </c>
      <c r="AW35" s="136">
        <v>433.7</v>
      </c>
      <c r="AX35" s="155">
        <f>AW35+AV35+AR35+AN35+AJ35+AI35+AH35+AG35+AF35+AB35+AA35+Z35+Y35+X35+W35+V35+U35+T35+S35+R35+N35+M35+L35+K35+J35+I35+H35+G35+F35+E35+D35</f>
        <v>12369.4</v>
      </c>
      <c r="AY35" s="156"/>
      <c r="AZ35" s="156">
        <f>AX35*70*80/100</f>
        <v>692686.4</v>
      </c>
    </row>
    <row r="36" spans="1:116" s="2" customFormat="1" ht="25.5" customHeight="1" x14ac:dyDescent="0.2">
      <c r="A36" s="43" t="s">
        <v>28</v>
      </c>
      <c r="B36" s="42"/>
      <c r="C36" s="42"/>
      <c r="D36" s="13">
        <f t="shared" ref="D36:F36" si="85">D34/12/D35</f>
        <v>24.2</v>
      </c>
      <c r="E36" s="13">
        <f t="shared" si="85"/>
        <v>24.2</v>
      </c>
      <c r="F36" s="13">
        <f t="shared" si="85"/>
        <v>24.2</v>
      </c>
      <c r="G36" s="13">
        <f t="shared" ref="G36:H36" si="86">G34/12/G35</f>
        <v>24.2</v>
      </c>
      <c r="H36" s="13">
        <f t="shared" si="86"/>
        <v>24.200000000000006</v>
      </c>
      <c r="I36" s="13">
        <f t="shared" ref="I36:N36" si="87">I34/12/I35</f>
        <v>24.200000000000003</v>
      </c>
      <c r="J36" s="13">
        <f t="shared" si="87"/>
        <v>24.199999999999996</v>
      </c>
      <c r="K36" s="13">
        <f t="shared" si="87"/>
        <v>24.200000000000003</v>
      </c>
      <c r="L36" s="13">
        <f t="shared" si="87"/>
        <v>24.849999999999998</v>
      </c>
      <c r="M36" s="13">
        <f t="shared" si="87"/>
        <v>24.849999999999998</v>
      </c>
      <c r="N36" s="13">
        <f t="shared" si="87"/>
        <v>24.850000000000005</v>
      </c>
      <c r="O36" s="43" t="s">
        <v>28</v>
      </c>
      <c r="P36" s="42"/>
      <c r="Q36" s="66"/>
      <c r="R36" s="75">
        <f t="shared" ref="R36:AA36" si="88">R34 /12/R35</f>
        <v>20.84</v>
      </c>
      <c r="S36" s="75">
        <f t="shared" si="88"/>
        <v>20.84</v>
      </c>
      <c r="T36" s="75">
        <f t="shared" si="88"/>
        <v>20.84</v>
      </c>
      <c r="U36" s="75">
        <f t="shared" si="88"/>
        <v>20.839999999999996</v>
      </c>
      <c r="V36" s="75">
        <f t="shared" si="88"/>
        <v>20.84</v>
      </c>
      <c r="W36" s="75">
        <f t="shared" si="88"/>
        <v>20.839999999999996</v>
      </c>
      <c r="X36" s="75">
        <f t="shared" si="88"/>
        <v>20.839999999999996</v>
      </c>
      <c r="Y36" s="75">
        <f t="shared" si="88"/>
        <v>20.84</v>
      </c>
      <c r="Z36" s="75">
        <f t="shared" si="88"/>
        <v>20.84</v>
      </c>
      <c r="AA36" s="75">
        <f t="shared" si="88"/>
        <v>20.84</v>
      </c>
      <c r="AB36" s="75">
        <f t="shared" ref="AB36" si="89">AB34 /12/AB35</f>
        <v>20.84</v>
      </c>
      <c r="AC36" s="85" t="s">
        <v>28</v>
      </c>
      <c r="AD36" s="80"/>
      <c r="AE36" s="80"/>
      <c r="AF36" s="75">
        <f t="shared" ref="AF36:AG36" si="90">AF34 /12/AF35</f>
        <v>24.5</v>
      </c>
      <c r="AG36" s="75">
        <f t="shared" si="90"/>
        <v>24.5</v>
      </c>
      <c r="AH36" s="75">
        <f t="shared" ref="AH36:AI36" si="91">AH34 /12/AH35</f>
        <v>25.150000000000002</v>
      </c>
      <c r="AI36" s="75">
        <f t="shared" si="91"/>
        <v>25.149999999999995</v>
      </c>
      <c r="AJ36" s="75">
        <f t="shared" ref="AJ36" si="92">AJ34 /12/AJ35</f>
        <v>25.149999999999995</v>
      </c>
      <c r="AK36" s="85" t="s">
        <v>91</v>
      </c>
      <c r="AL36" s="103"/>
      <c r="AM36" s="103"/>
      <c r="AN36" s="75">
        <f t="shared" ref="AN36" si="93">AN34/12/AN35</f>
        <v>20.240000000000002</v>
      </c>
      <c r="AO36" s="43" t="s">
        <v>115</v>
      </c>
      <c r="AP36" s="123"/>
      <c r="AQ36" s="42"/>
      <c r="AR36" s="13">
        <f t="shared" ref="AR36" si="94">AR34 /12/AR35</f>
        <v>23.650000000000002</v>
      </c>
      <c r="AS36" s="43" t="s">
        <v>28</v>
      </c>
      <c r="AT36" s="42"/>
      <c r="AU36" s="42"/>
      <c r="AV36" s="13">
        <f t="shared" ref="AV36" si="95">AV34/12/AV35</f>
        <v>19.66</v>
      </c>
      <c r="AW36" s="13">
        <f t="shared" ref="AW36" si="96">AW34/12/AW35</f>
        <v>19.66</v>
      </c>
    </row>
    <row r="37" spans="1:116" s="2" customFormat="1" ht="15.75" customHeight="1" x14ac:dyDescent="0.2">
      <c r="A37" s="17"/>
      <c r="B37" s="21"/>
      <c r="C37" s="21"/>
      <c r="D37" s="18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88"/>
      <c r="AD37" s="88"/>
      <c r="AE37" s="88"/>
      <c r="AF37" s="7"/>
      <c r="AG37" s="7"/>
      <c r="AH37" s="7"/>
      <c r="AI37" s="7"/>
      <c r="AJ37" s="7"/>
      <c r="AK37" s="98"/>
      <c r="AW37" s="7"/>
      <c r="AX37" s="7"/>
      <c r="AY37" s="7"/>
      <c r="AZ37" s="7"/>
      <c r="BA37" s="7"/>
      <c r="BB37" s="7"/>
      <c r="BC37" s="7"/>
      <c r="BD37" s="21"/>
      <c r="BE37" s="21"/>
      <c r="BF37" s="21"/>
      <c r="BG37" s="7"/>
      <c r="BH37" s="7"/>
      <c r="BI37" s="7"/>
      <c r="BJ37" s="7"/>
      <c r="BK37" s="7"/>
      <c r="BL37" s="7"/>
      <c r="BM37" s="7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1"/>
      <c r="CS37" s="1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59"/>
      <c r="DF37" s="59"/>
      <c r="DG37" s="59"/>
      <c r="DH37" s="59"/>
    </row>
    <row r="38" spans="1:116" s="2" customFormat="1" ht="25.5" customHeight="1" x14ac:dyDescent="0.2">
      <c r="A38" s="17"/>
      <c r="B38" s="21"/>
      <c r="C38" s="21"/>
      <c r="D38" s="18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88"/>
      <c r="AD38" s="88"/>
      <c r="AE38" s="88"/>
      <c r="AF38" s="7"/>
      <c r="AG38" s="7"/>
      <c r="AH38" s="7"/>
      <c r="AI38" s="7"/>
      <c r="AJ38" s="7"/>
      <c r="AW38" s="7"/>
      <c r="AX38" s="7"/>
      <c r="AY38" s="7"/>
      <c r="AZ38" s="7"/>
      <c r="BA38" s="7"/>
      <c r="BB38" s="7"/>
      <c r="BC38" s="7"/>
      <c r="BD38" s="21"/>
      <c r="BE38" s="21"/>
      <c r="BF38" s="21"/>
      <c r="BG38" s="7"/>
      <c r="BH38" s="7"/>
      <c r="BI38" s="7"/>
      <c r="BJ38" s="7"/>
      <c r="BK38" s="7"/>
      <c r="BL38" s="7"/>
      <c r="BM38" s="7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1"/>
      <c r="CS38" s="1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</row>
    <row r="39" spans="1:116" s="1" customFormat="1" ht="12.75" customHeight="1" x14ac:dyDescent="0.2">
      <c r="A39" s="6"/>
      <c r="B39" s="19"/>
      <c r="C39" s="19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88"/>
      <c r="AD39" s="88"/>
      <c r="AE39" s="88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130"/>
      <c r="AT39" s="130"/>
      <c r="AU39" s="7"/>
      <c r="AV39" s="7"/>
      <c r="AW39" s="7"/>
      <c r="AX39" s="7"/>
      <c r="AY39" s="7"/>
      <c r="AZ39" s="7"/>
      <c r="BA39" s="7"/>
      <c r="BB39" s="7"/>
      <c r="BC39" s="7"/>
      <c r="BD39" s="34"/>
      <c r="BE39" s="19"/>
      <c r="BF39" s="19"/>
      <c r="BG39" s="7"/>
      <c r="BH39" s="7"/>
      <c r="BI39" s="7"/>
      <c r="BJ39" s="7"/>
      <c r="BK39" s="7"/>
      <c r="BL39" s="7"/>
      <c r="BM39" s="7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L39" s="61"/>
    </row>
    <row r="40" spans="1:116" s="1" customFormat="1" ht="12.75" hidden="1" customHeight="1" x14ac:dyDescent="0.2">
      <c r="A40" s="6"/>
      <c r="B40" s="19"/>
      <c r="C40" s="19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88"/>
      <c r="AD40" s="88"/>
      <c r="AE40" s="88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130"/>
      <c r="AT40" s="130"/>
      <c r="AU40" s="7"/>
      <c r="AV40" s="7"/>
      <c r="AW40" s="7"/>
      <c r="AX40" s="7"/>
      <c r="AY40" s="7"/>
      <c r="AZ40" s="7"/>
      <c r="BA40" s="7"/>
      <c r="BB40" s="7"/>
      <c r="BC40" s="7"/>
      <c r="BD40" s="34"/>
      <c r="BE40" s="19"/>
      <c r="BF40" s="19"/>
      <c r="BG40" s="7"/>
      <c r="BH40" s="7"/>
      <c r="BI40" s="7"/>
      <c r="BJ40" s="7"/>
      <c r="BK40" s="7"/>
      <c r="BL40" s="7"/>
      <c r="BM40" s="7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L40" s="61"/>
    </row>
    <row r="41" spans="1:116" s="1" customFormat="1" x14ac:dyDescent="0.2">
      <c r="A41" s="6"/>
      <c r="B41" s="19"/>
      <c r="C41" s="19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88"/>
      <c r="AD41" s="88"/>
      <c r="AE41" s="88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130"/>
      <c r="AT41" s="130"/>
      <c r="AU41" s="7"/>
      <c r="AV41" s="7"/>
      <c r="AW41" s="7"/>
      <c r="AX41" s="7"/>
      <c r="AY41" s="7"/>
      <c r="AZ41" s="7"/>
      <c r="BA41" s="7"/>
      <c r="BB41" s="7"/>
      <c r="BC41" s="7"/>
      <c r="BD41" s="34"/>
      <c r="BE41" s="19"/>
      <c r="BF41" s="19"/>
      <c r="BG41" s="7"/>
      <c r="BH41" s="7"/>
      <c r="BI41" s="7"/>
      <c r="BJ41" s="7"/>
      <c r="BK41" s="7"/>
      <c r="BL41" s="7"/>
      <c r="BM41" s="7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L41" s="61"/>
    </row>
    <row r="42" spans="1:116" s="1" customFormat="1" x14ac:dyDescent="0.2">
      <c r="A42" s="6"/>
      <c r="B42" s="19"/>
      <c r="C42" s="19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88"/>
      <c r="AD42" s="88"/>
      <c r="AE42" s="88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130"/>
      <c r="AT42" s="130"/>
      <c r="AU42" s="7"/>
      <c r="AV42" s="7"/>
      <c r="AW42" s="7"/>
      <c r="AX42" s="7"/>
      <c r="AY42" s="7"/>
      <c r="AZ42" s="7"/>
      <c r="BA42" s="7"/>
      <c r="BB42" s="7"/>
      <c r="BC42" s="7"/>
      <c r="BD42" s="34"/>
      <c r="BE42" s="19"/>
      <c r="BF42" s="19"/>
      <c r="BG42" s="7"/>
      <c r="BH42" s="7"/>
      <c r="BI42" s="7"/>
      <c r="BJ42" s="7"/>
      <c r="BK42" s="7"/>
      <c r="BL42" s="7"/>
      <c r="BM42" s="7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L42" s="61"/>
    </row>
    <row r="43" spans="1:116" s="1" customFormat="1" x14ac:dyDescent="0.2">
      <c r="A43" s="6" t="s">
        <v>0</v>
      </c>
      <c r="B43" s="19"/>
      <c r="C43" s="19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88"/>
      <c r="AD43" s="88"/>
      <c r="AE43" s="88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130"/>
      <c r="AT43" s="130"/>
      <c r="AU43" s="7"/>
      <c r="AV43" s="7"/>
      <c r="AW43" s="7"/>
      <c r="AX43" s="7"/>
      <c r="AY43" s="7"/>
      <c r="AZ43" s="7"/>
      <c r="BA43" s="7"/>
      <c r="BB43" s="7"/>
      <c r="BC43" s="7"/>
      <c r="BD43" s="34"/>
      <c r="BE43" s="19"/>
      <c r="BF43" s="19"/>
      <c r="BG43" s="7"/>
      <c r="BH43" s="7"/>
      <c r="BI43" s="7"/>
      <c r="BJ43" s="7"/>
      <c r="BK43" s="7"/>
      <c r="BL43" s="7"/>
      <c r="BM43" s="7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L43" s="61"/>
    </row>
    <row r="44" spans="1:116" s="1" customFormat="1" x14ac:dyDescent="0.2">
      <c r="A44" s="6"/>
      <c r="B44" s="19"/>
      <c r="C44" s="19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88"/>
      <c r="AD44" s="88"/>
      <c r="AE44" s="88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130"/>
      <c r="AT44" s="130"/>
      <c r="AU44" s="7"/>
      <c r="AV44" s="7"/>
      <c r="AW44" s="7"/>
      <c r="AX44" s="7"/>
      <c r="AY44" s="7"/>
      <c r="AZ44" s="7"/>
      <c r="BA44" s="7"/>
      <c r="BB44" s="7"/>
      <c r="BC44" s="7"/>
      <c r="BD44" s="34"/>
      <c r="BE44" s="19"/>
      <c r="BF44" s="19"/>
      <c r="BG44" s="7"/>
      <c r="BH44" s="7"/>
      <c r="BI44" s="7"/>
      <c r="BJ44" s="7"/>
      <c r="BK44" s="7"/>
      <c r="BL44" s="7"/>
      <c r="BM44" s="7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L44" s="61"/>
    </row>
  </sheetData>
  <mergeCells count="15">
    <mergeCell ref="P7:P8"/>
    <mergeCell ref="Q7:Q8"/>
    <mergeCell ref="A7:A8"/>
    <mergeCell ref="B7:B8"/>
    <mergeCell ref="C7:C8"/>
    <mergeCell ref="O7:O8"/>
    <mergeCell ref="AS7:AS8"/>
    <mergeCell ref="AT7:AT8"/>
    <mergeCell ref="AU7:AU8"/>
    <mergeCell ref="AQ7:AQ8"/>
    <mergeCell ref="AK7:AK8"/>
    <mergeCell ref="AL7:AL8"/>
    <mergeCell ref="AM7:AM8"/>
    <mergeCell ref="AO7:AO8"/>
    <mergeCell ref="AP7:AP8"/>
  </mergeCells>
  <pageMargins left="0.23622047244094491" right="0.11811023622047245" top="0.23622047244094491" bottom="0.19685039370078741" header="0.31496062992125984" footer="0.31496062992125984"/>
  <pageSetup paperSize="9" scale="32" firstPageNumber="0" fitToWidth="5" orientation="landscape" r:id="rId1"/>
  <headerFooter alignWithMargins="0"/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лот1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2017-10-09T10:33:57Z</cp:lastPrinted>
  <dcterms:created xsi:type="dcterms:W3CDTF">2013-04-24T10:34:01Z</dcterms:created>
  <dcterms:modified xsi:type="dcterms:W3CDTF">2017-11-01T13:30:58Z</dcterms:modified>
</cp:coreProperties>
</file>