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расп 2128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лот1!$A$1:$AT$41</definedName>
  </definedNames>
  <calcPr calcId="152511"/>
</workbook>
</file>

<file path=xl/calcChain.xml><?xml version="1.0" encoding="utf-8"?>
<calcChain xmlns="http://schemas.openxmlformats.org/spreadsheetml/2006/main">
  <c r="AN33" i="3" l="1"/>
  <c r="AN32" i="3"/>
  <c r="AN28" i="3" s="1"/>
  <c r="AN31" i="3"/>
  <c r="AN30" i="3"/>
  <c r="AN29" i="3"/>
  <c r="AN27" i="3"/>
  <c r="AN26" i="3"/>
  <c r="AN25" i="3"/>
  <c r="AN24" i="3"/>
  <c r="AN22" i="3" s="1"/>
  <c r="AN23" i="3"/>
  <c r="AN21" i="3"/>
  <c r="AN20" i="3"/>
  <c r="AN19" i="3"/>
  <c r="AN18" i="3"/>
  <c r="AN17" i="3"/>
  <c r="AN16" i="3"/>
  <c r="AN14" i="3" s="1"/>
  <c r="AN34" i="3" s="1"/>
  <c r="AN36" i="3" s="1"/>
  <c r="AN15" i="3"/>
  <c r="AM9" i="3"/>
  <c r="AM14" i="3"/>
  <c r="AF15" i="3"/>
  <c r="AG15" i="3"/>
  <c r="AH15" i="3"/>
  <c r="AI15" i="3"/>
  <c r="AJ15" i="3"/>
  <c r="AK15" i="3"/>
  <c r="AF16" i="3"/>
  <c r="AG16" i="3"/>
  <c r="AH16" i="3"/>
  <c r="AI16" i="3"/>
  <c r="AJ16" i="3"/>
  <c r="AK16" i="3"/>
  <c r="AF17" i="3"/>
  <c r="AG17" i="3"/>
  <c r="AH17" i="3"/>
  <c r="AI17" i="3"/>
  <c r="AJ17" i="3"/>
  <c r="AK17" i="3"/>
  <c r="AF18" i="3"/>
  <c r="AG18" i="3"/>
  <c r="AH18" i="3"/>
  <c r="AI18" i="3"/>
  <c r="AJ18" i="3"/>
  <c r="AK18" i="3"/>
  <c r="AF19" i="3"/>
  <c r="AG19" i="3"/>
  <c r="AH19" i="3"/>
  <c r="AI19" i="3"/>
  <c r="AJ19" i="3"/>
  <c r="AK19" i="3"/>
  <c r="AF20" i="3"/>
  <c r="AG20" i="3"/>
  <c r="AH20" i="3"/>
  <c r="AI20" i="3"/>
  <c r="AJ20" i="3"/>
  <c r="AK20" i="3"/>
  <c r="AF21" i="3"/>
  <c r="AG21" i="3"/>
  <c r="AH21" i="3"/>
  <c r="AI21" i="3"/>
  <c r="AJ21" i="3"/>
  <c r="AK21" i="3"/>
  <c r="AF23" i="3"/>
  <c r="AG23" i="3"/>
  <c r="AH23" i="3"/>
  <c r="AI23" i="3"/>
  <c r="AJ23" i="3"/>
  <c r="AK23" i="3"/>
  <c r="AF24" i="3"/>
  <c r="AG24" i="3"/>
  <c r="AH24" i="3"/>
  <c r="AI24" i="3"/>
  <c r="AJ24" i="3"/>
  <c r="AK24" i="3"/>
  <c r="AF25" i="3"/>
  <c r="AG25" i="3"/>
  <c r="AH25" i="3"/>
  <c r="AI25" i="3"/>
  <c r="AJ25" i="3"/>
  <c r="AK25" i="3"/>
  <c r="AF26" i="3"/>
  <c r="AG26" i="3"/>
  <c r="AH26" i="3"/>
  <c r="AI26" i="3"/>
  <c r="AJ26" i="3"/>
  <c r="AK26" i="3"/>
  <c r="AF27" i="3"/>
  <c r="AG27" i="3"/>
  <c r="AH27" i="3"/>
  <c r="AI27" i="3"/>
  <c r="AJ27" i="3"/>
  <c r="AK27" i="3"/>
  <c r="AM27" i="3"/>
  <c r="AM22" i="3" s="1"/>
  <c r="AF29" i="3"/>
  <c r="AG29" i="3"/>
  <c r="AH29" i="3"/>
  <c r="AI29" i="3"/>
  <c r="AJ29" i="3"/>
  <c r="AK29" i="3"/>
  <c r="AM29" i="3"/>
  <c r="AM28" i="3" s="1"/>
  <c r="AF30" i="3"/>
  <c r="AG30" i="3"/>
  <c r="AH30" i="3"/>
  <c r="AI30" i="3"/>
  <c r="AJ30" i="3"/>
  <c r="AK30" i="3"/>
  <c r="AF31" i="3"/>
  <c r="AG31" i="3"/>
  <c r="AH31" i="3"/>
  <c r="AI31" i="3"/>
  <c r="AJ31" i="3"/>
  <c r="AK31" i="3"/>
  <c r="AF32" i="3"/>
  <c r="AG32" i="3"/>
  <c r="AH32" i="3"/>
  <c r="AI32" i="3"/>
  <c r="AJ32" i="3"/>
  <c r="AK32" i="3"/>
  <c r="AF33" i="3"/>
  <c r="AG33" i="3"/>
  <c r="AH33" i="3"/>
  <c r="AI33" i="3"/>
  <c r="AJ33" i="3"/>
  <c r="AK33" i="3"/>
  <c r="AJ28" i="3" l="1"/>
  <c r="AH28" i="3"/>
  <c r="AF28" i="3"/>
  <c r="AK22" i="3"/>
  <c r="AI22" i="3"/>
  <c r="AG22" i="3"/>
  <c r="AK14" i="3"/>
  <c r="AI14" i="3"/>
  <c r="AG14" i="3"/>
  <c r="AK28" i="3"/>
  <c r="AI28" i="3"/>
  <c r="AG28" i="3"/>
  <c r="AJ22" i="3"/>
  <c r="AH22" i="3"/>
  <c r="AF22" i="3"/>
  <c r="AJ14" i="3"/>
  <c r="AH14" i="3"/>
  <c r="AF14" i="3"/>
  <c r="AM36" i="3"/>
  <c r="AI34" i="3"/>
  <c r="AI36" i="3" s="1"/>
  <c r="AH34" i="3" l="1"/>
  <c r="AH36" i="3" s="1"/>
  <c r="AG34" i="3"/>
  <c r="AG36" i="3" s="1"/>
  <c r="AK34" i="3"/>
  <c r="AK36" i="3" s="1"/>
  <c r="AF34" i="3"/>
  <c r="AF36" i="3" s="1"/>
  <c r="AJ34" i="3"/>
  <c r="AJ36" i="3" s="1"/>
  <c r="AO33" i="3"/>
  <c r="AO32" i="3"/>
  <c r="AO31" i="3"/>
  <c r="AO30" i="3"/>
  <c r="AO29" i="3"/>
  <c r="AO27" i="3"/>
  <c r="AO26" i="3"/>
  <c r="AO25" i="3"/>
  <c r="AO24" i="3"/>
  <c r="AO23" i="3"/>
  <c r="AO21" i="3"/>
  <c r="AO20" i="3"/>
  <c r="AO19" i="3"/>
  <c r="AO18" i="3"/>
  <c r="AO17" i="3"/>
  <c r="AO16" i="3"/>
  <c r="AO15" i="3"/>
  <c r="AC33" i="3"/>
  <c r="AB33" i="3"/>
  <c r="AC32" i="3"/>
  <c r="AB32" i="3"/>
  <c r="AC31" i="3"/>
  <c r="AB31" i="3"/>
  <c r="AC30" i="3"/>
  <c r="AB30" i="3"/>
  <c r="AC29" i="3"/>
  <c r="AB29" i="3"/>
  <c r="AC27" i="3"/>
  <c r="AB27" i="3"/>
  <c r="AC26" i="3"/>
  <c r="AB26" i="3"/>
  <c r="AC25" i="3"/>
  <c r="AB25" i="3"/>
  <c r="AC24" i="3"/>
  <c r="AB24" i="3"/>
  <c r="AC23" i="3"/>
  <c r="AB23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C15" i="3"/>
  <c r="AB15" i="3"/>
  <c r="AC9" i="3"/>
  <c r="AB9" i="3"/>
  <c r="AA33" i="3"/>
  <c r="Z33" i="3"/>
  <c r="Y33" i="3"/>
  <c r="X33" i="3"/>
  <c r="W33" i="3"/>
  <c r="V33" i="3"/>
  <c r="U33" i="3"/>
  <c r="T33" i="3"/>
  <c r="AA32" i="3"/>
  <c r="Z32" i="3"/>
  <c r="Y32" i="3"/>
  <c r="X32" i="3"/>
  <c r="W32" i="3"/>
  <c r="V32" i="3"/>
  <c r="U32" i="3"/>
  <c r="T32" i="3"/>
  <c r="AA31" i="3"/>
  <c r="Z31" i="3"/>
  <c r="Y31" i="3"/>
  <c r="X31" i="3"/>
  <c r="W31" i="3"/>
  <c r="V31" i="3"/>
  <c r="U31" i="3"/>
  <c r="T31" i="3"/>
  <c r="AA30" i="3"/>
  <c r="Z30" i="3"/>
  <c r="Y30" i="3"/>
  <c r="X30" i="3"/>
  <c r="W30" i="3"/>
  <c r="V30" i="3"/>
  <c r="U30" i="3"/>
  <c r="T30" i="3"/>
  <c r="AA29" i="3"/>
  <c r="Z29" i="3"/>
  <c r="Y29" i="3"/>
  <c r="X29" i="3"/>
  <c r="W29" i="3"/>
  <c r="V29" i="3"/>
  <c r="U29" i="3"/>
  <c r="T29" i="3"/>
  <c r="AA28" i="3"/>
  <c r="Z28" i="3"/>
  <c r="Y28" i="3"/>
  <c r="X28" i="3"/>
  <c r="W28" i="3"/>
  <c r="V28" i="3"/>
  <c r="U28" i="3"/>
  <c r="T28" i="3"/>
  <c r="AA27" i="3"/>
  <c r="Z27" i="3"/>
  <c r="Y27" i="3"/>
  <c r="X27" i="3"/>
  <c r="W27" i="3"/>
  <c r="V27" i="3"/>
  <c r="U27" i="3"/>
  <c r="T27" i="3"/>
  <c r="AA26" i="3"/>
  <c r="Z26" i="3"/>
  <c r="Y26" i="3"/>
  <c r="X26" i="3"/>
  <c r="W26" i="3"/>
  <c r="V26" i="3"/>
  <c r="U26" i="3"/>
  <c r="T26" i="3"/>
  <c r="AA25" i="3"/>
  <c r="Z25" i="3"/>
  <c r="Y25" i="3"/>
  <c r="X25" i="3"/>
  <c r="W25" i="3"/>
  <c r="V25" i="3"/>
  <c r="U25" i="3"/>
  <c r="T25" i="3"/>
  <c r="AA24" i="3"/>
  <c r="Z24" i="3"/>
  <c r="Y24" i="3"/>
  <c r="X24" i="3"/>
  <c r="W24" i="3"/>
  <c r="V24" i="3"/>
  <c r="U24" i="3"/>
  <c r="T24" i="3"/>
  <c r="AA23" i="3"/>
  <c r="Z23" i="3"/>
  <c r="Y23" i="3"/>
  <c r="X23" i="3"/>
  <c r="W23" i="3"/>
  <c r="V23" i="3"/>
  <c r="U23" i="3"/>
  <c r="T23" i="3"/>
  <c r="AA22" i="3"/>
  <c r="Z22" i="3"/>
  <c r="Y22" i="3"/>
  <c r="X22" i="3"/>
  <c r="W22" i="3"/>
  <c r="V22" i="3"/>
  <c r="U22" i="3"/>
  <c r="T22" i="3"/>
  <c r="AA21" i="3"/>
  <c r="Z21" i="3"/>
  <c r="Y21" i="3"/>
  <c r="X21" i="3"/>
  <c r="W21" i="3"/>
  <c r="V21" i="3"/>
  <c r="U21" i="3"/>
  <c r="T21" i="3"/>
  <c r="AA20" i="3"/>
  <c r="Z20" i="3"/>
  <c r="Y20" i="3"/>
  <c r="X20" i="3"/>
  <c r="W20" i="3"/>
  <c r="V20" i="3"/>
  <c r="U20" i="3"/>
  <c r="T20" i="3"/>
  <c r="AA19" i="3"/>
  <c r="Z19" i="3"/>
  <c r="Y19" i="3"/>
  <c r="X19" i="3"/>
  <c r="W19" i="3"/>
  <c r="V19" i="3"/>
  <c r="U19" i="3"/>
  <c r="T19" i="3"/>
  <c r="AA18" i="3"/>
  <c r="Z18" i="3"/>
  <c r="Y18" i="3"/>
  <c r="X18" i="3"/>
  <c r="W18" i="3"/>
  <c r="V18" i="3"/>
  <c r="U18" i="3"/>
  <c r="T18" i="3"/>
  <c r="AA17" i="3"/>
  <c r="Z17" i="3"/>
  <c r="Y17" i="3"/>
  <c r="X17" i="3"/>
  <c r="W17" i="3"/>
  <c r="V17" i="3"/>
  <c r="U17" i="3"/>
  <c r="T17" i="3"/>
  <c r="AA16" i="3"/>
  <c r="Z16" i="3"/>
  <c r="Y16" i="3"/>
  <c r="X16" i="3"/>
  <c r="W16" i="3"/>
  <c r="V16" i="3"/>
  <c r="U16" i="3"/>
  <c r="T16" i="3"/>
  <c r="AA15" i="3"/>
  <c r="Z15" i="3"/>
  <c r="Y15" i="3"/>
  <c r="X15" i="3"/>
  <c r="W15" i="3"/>
  <c r="V15" i="3"/>
  <c r="U15" i="3"/>
  <c r="T15" i="3"/>
  <c r="AA14" i="3"/>
  <c r="AA34" i="3" s="1"/>
  <c r="AA36" i="3" s="1"/>
  <c r="Z14" i="3"/>
  <c r="Z34" i="3" s="1"/>
  <c r="Z36" i="3" s="1"/>
  <c r="Y14" i="3"/>
  <c r="Y34" i="3" s="1"/>
  <c r="Y36" i="3" s="1"/>
  <c r="X14" i="3"/>
  <c r="X34" i="3" s="1"/>
  <c r="X36" i="3" s="1"/>
  <c r="W14" i="3"/>
  <c r="W34" i="3" s="1"/>
  <c r="W36" i="3" s="1"/>
  <c r="V14" i="3"/>
  <c r="V34" i="3" s="1"/>
  <c r="V36" i="3" s="1"/>
  <c r="U14" i="3"/>
  <c r="U34" i="3" s="1"/>
  <c r="U36" i="3" s="1"/>
  <c r="T14" i="3"/>
  <c r="T34" i="3" s="1"/>
  <c r="T36" i="3" s="1"/>
  <c r="AA9" i="3"/>
  <c r="Z9" i="3"/>
  <c r="Y9" i="3"/>
  <c r="X9" i="3"/>
  <c r="W9" i="3"/>
  <c r="V9" i="3"/>
  <c r="U9" i="3"/>
  <c r="T9" i="3"/>
  <c r="S33" i="3"/>
  <c r="R33" i="3"/>
  <c r="Q33" i="3"/>
  <c r="P33" i="3"/>
  <c r="S32" i="3"/>
  <c r="R32" i="3"/>
  <c r="Q32" i="3"/>
  <c r="P32" i="3"/>
  <c r="S31" i="3"/>
  <c r="R31" i="3"/>
  <c r="Q31" i="3"/>
  <c r="P31" i="3"/>
  <c r="S30" i="3"/>
  <c r="R30" i="3"/>
  <c r="Q30" i="3"/>
  <c r="P30" i="3"/>
  <c r="S29" i="3"/>
  <c r="R29" i="3"/>
  <c r="Q29" i="3"/>
  <c r="P29" i="3"/>
  <c r="S28" i="3"/>
  <c r="R28" i="3"/>
  <c r="Q28" i="3"/>
  <c r="P28" i="3"/>
  <c r="S27" i="3"/>
  <c r="R27" i="3"/>
  <c r="Q27" i="3"/>
  <c r="P27" i="3"/>
  <c r="S26" i="3"/>
  <c r="R26" i="3"/>
  <c r="Q26" i="3"/>
  <c r="P26" i="3"/>
  <c r="S25" i="3"/>
  <c r="R25" i="3"/>
  <c r="Q25" i="3"/>
  <c r="P25" i="3"/>
  <c r="S24" i="3"/>
  <c r="R24" i="3"/>
  <c r="Q24" i="3"/>
  <c r="P24" i="3"/>
  <c r="S23" i="3"/>
  <c r="R23" i="3"/>
  <c r="Q23" i="3"/>
  <c r="P23" i="3"/>
  <c r="S22" i="3"/>
  <c r="R22" i="3"/>
  <c r="Q22" i="3"/>
  <c r="P22" i="3"/>
  <c r="S21" i="3"/>
  <c r="R21" i="3"/>
  <c r="Q21" i="3"/>
  <c r="P21" i="3"/>
  <c r="S20" i="3"/>
  <c r="R20" i="3"/>
  <c r="Q20" i="3"/>
  <c r="P20" i="3"/>
  <c r="S19" i="3"/>
  <c r="R19" i="3"/>
  <c r="Q19" i="3"/>
  <c r="P19" i="3"/>
  <c r="S18" i="3"/>
  <c r="R18" i="3"/>
  <c r="Q18" i="3"/>
  <c r="P18" i="3"/>
  <c r="S17" i="3"/>
  <c r="R17" i="3"/>
  <c r="Q17" i="3"/>
  <c r="P17" i="3"/>
  <c r="S16" i="3"/>
  <c r="R16" i="3"/>
  <c r="Q16" i="3"/>
  <c r="P16" i="3"/>
  <c r="S15" i="3"/>
  <c r="R15" i="3"/>
  <c r="Q15" i="3"/>
  <c r="P15" i="3"/>
  <c r="S14" i="3"/>
  <c r="S34" i="3" s="1"/>
  <c r="S36" i="3" s="1"/>
  <c r="R14" i="3"/>
  <c r="R34" i="3" s="1"/>
  <c r="R36" i="3" s="1"/>
  <c r="Q14" i="3"/>
  <c r="Q34" i="3" s="1"/>
  <c r="Q36" i="3" s="1"/>
  <c r="P14" i="3"/>
  <c r="P34" i="3" s="1"/>
  <c r="P36" i="3" s="1"/>
  <c r="S9" i="3"/>
  <c r="R9" i="3"/>
  <c r="Q9" i="3"/>
  <c r="P9" i="3"/>
  <c r="O33" i="3"/>
  <c r="N33" i="3"/>
  <c r="O32" i="3"/>
  <c r="N32" i="3"/>
  <c r="O31" i="3"/>
  <c r="N31" i="3"/>
  <c r="O30" i="3"/>
  <c r="N30" i="3"/>
  <c r="O29" i="3"/>
  <c r="O28" i="3" s="1"/>
  <c r="N29" i="3"/>
  <c r="N28" i="3" s="1"/>
  <c r="O27" i="3"/>
  <c r="N27" i="3"/>
  <c r="O26" i="3"/>
  <c r="N26" i="3"/>
  <c r="O25" i="3"/>
  <c r="N25" i="3"/>
  <c r="O24" i="3"/>
  <c r="N24" i="3"/>
  <c r="O23" i="3"/>
  <c r="O22" i="3" s="1"/>
  <c r="N23" i="3"/>
  <c r="N22" i="3" s="1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N14" i="3" s="1"/>
  <c r="O9" i="3"/>
  <c r="N9" i="3"/>
  <c r="M33" i="3"/>
  <c r="M32" i="3"/>
  <c r="M31" i="3"/>
  <c r="M30" i="3"/>
  <c r="M29" i="3"/>
  <c r="M27" i="3"/>
  <c r="M26" i="3"/>
  <c r="M25" i="3"/>
  <c r="M24" i="3"/>
  <c r="M23" i="3"/>
  <c r="M21" i="3"/>
  <c r="M20" i="3"/>
  <c r="M19" i="3"/>
  <c r="M18" i="3"/>
  <c r="M17" i="3"/>
  <c r="M16" i="3"/>
  <c r="M15" i="3"/>
  <c r="M9" i="3"/>
  <c r="O14" i="3" l="1"/>
  <c r="AB28" i="3"/>
  <c r="AB14" i="3"/>
  <c r="AC28" i="3"/>
  <c r="AC14" i="3"/>
  <c r="AB22" i="3"/>
  <c r="AC22" i="3"/>
  <c r="O34" i="3"/>
  <c r="O36" i="3" s="1"/>
  <c r="N34" i="3"/>
  <c r="N36" i="3" s="1"/>
  <c r="AO22" i="3"/>
  <c r="AO28" i="3"/>
  <c r="AO14" i="3"/>
  <c r="M22" i="3"/>
  <c r="M14" i="3"/>
  <c r="M28" i="3"/>
  <c r="AB34" i="3" l="1"/>
  <c r="AB36" i="3" s="1"/>
  <c r="AC34" i="3"/>
  <c r="AC36" i="3" s="1"/>
  <c r="AO34" i="3"/>
  <c r="AO36" i="3" s="1"/>
  <c r="M34" i="3"/>
  <c r="M36" i="3" s="1"/>
  <c r="AS31" i="3" l="1"/>
  <c r="AT31" i="3"/>
  <c r="AR31" i="3"/>
  <c r="AS29" i="3"/>
  <c r="AT29" i="3"/>
  <c r="AR29" i="3"/>
  <c r="AT33" i="3" l="1"/>
  <c r="AS33" i="3"/>
  <c r="AR33" i="3"/>
  <c r="AT32" i="3"/>
  <c r="AS32" i="3"/>
  <c r="AR32" i="3"/>
  <c r="AT30" i="3"/>
  <c r="AS30" i="3"/>
  <c r="AR30" i="3"/>
  <c r="AT27" i="3"/>
  <c r="AS27" i="3"/>
  <c r="AR27" i="3"/>
  <c r="AT26" i="3"/>
  <c r="AS26" i="3"/>
  <c r="AR26" i="3"/>
  <c r="AT25" i="3"/>
  <c r="AS25" i="3"/>
  <c r="AR25" i="3"/>
  <c r="AT24" i="3"/>
  <c r="AS24" i="3"/>
  <c r="AR24" i="3"/>
  <c r="AT23" i="3"/>
  <c r="AS23" i="3"/>
  <c r="AR23" i="3"/>
  <c r="AT21" i="3"/>
  <c r="AS21" i="3"/>
  <c r="AR21" i="3"/>
  <c r="AT20" i="3"/>
  <c r="AS20" i="3"/>
  <c r="AR20" i="3"/>
  <c r="AT19" i="3"/>
  <c r="AS19" i="3"/>
  <c r="AR19" i="3"/>
  <c r="AT18" i="3"/>
  <c r="AS18" i="3"/>
  <c r="AR18" i="3"/>
  <c r="AT17" i="3"/>
  <c r="AS17" i="3"/>
  <c r="AR17" i="3"/>
  <c r="AT16" i="3"/>
  <c r="AS16" i="3"/>
  <c r="AR16" i="3"/>
  <c r="AT15" i="3"/>
  <c r="AS15" i="3"/>
  <c r="AR15" i="3"/>
  <c r="AT9" i="3"/>
  <c r="AS9" i="3"/>
  <c r="AR9" i="3"/>
  <c r="AQ29" i="3"/>
  <c r="AQ28" i="3" s="1"/>
  <c r="AQ27" i="3"/>
  <c r="AQ26" i="3"/>
  <c r="AQ14" i="3"/>
  <c r="AQ9" i="3"/>
  <c r="AE31" i="3"/>
  <c r="AE29" i="3"/>
  <c r="AE27" i="3"/>
  <c r="AE22" i="3" s="1"/>
  <c r="AE14" i="3"/>
  <c r="AE9" i="3"/>
  <c r="L33" i="3"/>
  <c r="L32" i="3"/>
  <c r="L31" i="3"/>
  <c r="L30" i="3"/>
  <c r="L29" i="3"/>
  <c r="L27" i="3"/>
  <c r="L26" i="3"/>
  <c r="L25" i="3"/>
  <c r="L24" i="3"/>
  <c r="L23" i="3"/>
  <c r="L21" i="3"/>
  <c r="L20" i="3"/>
  <c r="L19" i="3"/>
  <c r="L18" i="3"/>
  <c r="L17" i="3"/>
  <c r="L16" i="3"/>
  <c r="L15" i="3"/>
  <c r="L9" i="3"/>
  <c r="L14" i="3" l="1"/>
  <c r="L28" i="3"/>
  <c r="AS14" i="3"/>
  <c r="AS28" i="3"/>
  <c r="AS22" i="3"/>
  <c r="AR22" i="3"/>
  <c r="AT14" i="3"/>
  <c r="AR14" i="3"/>
  <c r="AR28" i="3"/>
  <c r="AT22" i="3"/>
  <c r="AT28" i="3"/>
  <c r="AE28" i="3"/>
  <c r="AE36" i="3" s="1"/>
  <c r="L22" i="3"/>
  <c r="AQ22" i="3"/>
  <c r="AQ36" i="3" s="1"/>
  <c r="K33" i="3"/>
  <c r="K32" i="3"/>
  <c r="K31" i="3"/>
  <c r="K30" i="3"/>
  <c r="K29" i="3"/>
  <c r="K27" i="3"/>
  <c r="K26" i="3"/>
  <c r="K25" i="3"/>
  <c r="K24" i="3"/>
  <c r="K23" i="3"/>
  <c r="K21" i="3"/>
  <c r="K20" i="3"/>
  <c r="K19" i="3"/>
  <c r="K18" i="3"/>
  <c r="K17" i="3"/>
  <c r="K16" i="3"/>
  <c r="K15" i="3"/>
  <c r="K9" i="3"/>
  <c r="J9" i="3"/>
  <c r="J33" i="3"/>
  <c r="J32" i="3"/>
  <c r="J31" i="3"/>
  <c r="J30" i="3"/>
  <c r="J29" i="3"/>
  <c r="J27" i="3"/>
  <c r="J26" i="3"/>
  <c r="J25" i="3"/>
  <c r="J24" i="3"/>
  <c r="J23" i="3"/>
  <c r="J21" i="3"/>
  <c r="J20" i="3"/>
  <c r="J19" i="3"/>
  <c r="J18" i="3"/>
  <c r="J17" i="3"/>
  <c r="J16" i="3"/>
  <c r="I33" i="3"/>
  <c r="I32" i="3"/>
  <c r="I31" i="3"/>
  <c r="I30" i="3"/>
  <c r="I29" i="3"/>
  <c r="I27" i="3"/>
  <c r="I26" i="3"/>
  <c r="I25" i="3"/>
  <c r="I24" i="3"/>
  <c r="I23" i="3"/>
  <c r="I21" i="3"/>
  <c r="I20" i="3"/>
  <c r="I19" i="3"/>
  <c r="I18" i="3"/>
  <c r="I17" i="3"/>
  <c r="I16" i="3"/>
  <c r="J15" i="3"/>
  <c r="I15" i="3"/>
  <c r="I9" i="3"/>
  <c r="L34" i="3" l="1"/>
  <c r="L36" i="3" s="1"/>
  <c r="AT34" i="3"/>
  <c r="AT36" i="3" s="1"/>
  <c r="AS34" i="3"/>
  <c r="AS36" i="3" s="1"/>
  <c r="AR34" i="3"/>
  <c r="AR36" i="3" s="1"/>
  <c r="K14" i="3"/>
  <c r="K28" i="3"/>
  <c r="K22" i="3"/>
  <c r="J22" i="3"/>
  <c r="J14" i="3"/>
  <c r="J28" i="3"/>
  <c r="H31" i="3"/>
  <c r="H14" i="3"/>
  <c r="H29" i="3"/>
  <c r="H26" i="3"/>
  <c r="H27" i="3"/>
  <c r="K34" i="3" l="1"/>
  <c r="K36" i="3" s="1"/>
  <c r="J34" i="3"/>
  <c r="J36" i="3" s="1"/>
  <c r="I22" i="3"/>
  <c r="H28" i="3"/>
  <c r="H22" i="3"/>
  <c r="H9" i="3"/>
  <c r="H36" i="3" l="1"/>
  <c r="I28" i="3"/>
  <c r="I14" i="3" l="1"/>
  <c r="I34" i="3" s="1"/>
  <c r="AV34" i="3" s="1"/>
  <c r="AW34" i="3" s="1"/>
  <c r="I36" i="3" l="1"/>
</calcChain>
</file>

<file path=xl/sharedStrings.xml><?xml version="1.0" encoding="utf-8"?>
<sst xmlns="http://schemas.openxmlformats.org/spreadsheetml/2006/main" count="203" uniqueCount="113">
  <si>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</si>
  <si>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</si>
  <si>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</si>
  <si>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</si>
  <si>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</si>
  <si>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</si>
  <si>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</si>
  <si>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</si>
  <si>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</si>
  <si>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</si>
  <si>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</si>
  <si>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</si>
  <si>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</si>
  <si>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</si>
  <si>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</si>
  <si>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</si>
  <si>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</si>
  <si>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</si>
  <si>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</si>
  <si>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</si>
  <si>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</si>
  <si>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</si>
  <si>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</si>
  <si>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</si>
  <si>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</si>
  <si>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</si>
  <si>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</si>
  <si>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</si>
  <si>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</si>
  <si>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</si>
  <si>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</si>
  <si>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</si>
  <si>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</si>
  <si>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</si>
  <si>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</si>
  <si>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</si>
  <si>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</si>
  <si>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</si>
  <si>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</si>
  <si>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</si>
  <si>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</si>
  <si>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</si>
  <si>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</si>
  <si>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</si>
  <si>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</si>
  <si>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</si>
  <si>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</si>
  <si>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</si>
  <si>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</si>
  <si>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</si>
  <si>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</si>
  <si>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</si>
  <si>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благоустроенный без центр отопления</t>
  </si>
  <si>
    <t>МВК     деревянный благоустроенный дом с центр отоплением</t>
  </si>
  <si>
    <t>МВК    деревянный благоустроенный без центр отопления</t>
  </si>
  <si>
    <t>332,8</t>
  </si>
  <si>
    <t>329,6</t>
  </si>
  <si>
    <t>Лот № 1</t>
  </si>
  <si>
    <t>Жилой район Октябрьский тер. округ</t>
  </si>
  <si>
    <t>Вологодская</t>
  </si>
  <si>
    <t>Гагарина</t>
  </si>
  <si>
    <t>Советских космонавтов</t>
  </si>
  <si>
    <t>28, к.1</t>
  </si>
  <si>
    <t>Бадигина</t>
  </si>
  <si>
    <t>Гайдара</t>
  </si>
  <si>
    <t>Комсомольская</t>
  </si>
  <si>
    <t>Ломоносова</t>
  </si>
  <si>
    <t>Обводный канал</t>
  </si>
  <si>
    <t>Попова</t>
  </si>
  <si>
    <t>Самойло</t>
  </si>
  <si>
    <t>Северной Двины</t>
  </si>
  <si>
    <t>Сибиряковцев</t>
  </si>
  <si>
    <t>Суфтина</t>
  </si>
  <si>
    <t>Теснанова</t>
  </si>
  <si>
    <t>Тыко Вылки</t>
  </si>
  <si>
    <t>4, к.1</t>
  </si>
  <si>
    <t>1,к.1</t>
  </si>
  <si>
    <t>39, к.1</t>
  </si>
  <si>
    <t>43, к.2</t>
  </si>
  <si>
    <t>56, к.1</t>
  </si>
  <si>
    <t>588,7</t>
  </si>
  <si>
    <t>740,9</t>
  </si>
  <si>
    <t>679,8</t>
  </si>
  <si>
    <t>530,1</t>
  </si>
  <si>
    <t>1065,5</t>
  </si>
  <si>
    <t>390,2</t>
  </si>
  <si>
    <t>550,3</t>
  </si>
  <si>
    <t>979,4</t>
  </si>
  <si>
    <t>729,1</t>
  </si>
  <si>
    <t>473,2</t>
  </si>
  <si>
    <t>577,1</t>
  </si>
  <si>
    <t>596,7</t>
  </si>
  <si>
    <t>572,9</t>
  </si>
  <si>
    <t>425,9</t>
  </si>
  <si>
    <t>422,9</t>
  </si>
  <si>
    <t>746,8</t>
  </si>
  <si>
    <t>421,5</t>
  </si>
  <si>
    <t>412,8</t>
  </si>
  <si>
    <t>420,5</t>
  </si>
  <si>
    <t>260,9</t>
  </si>
  <si>
    <t>584,9</t>
  </si>
  <si>
    <t>328,3</t>
  </si>
  <si>
    <t>412,3</t>
  </si>
  <si>
    <t>462,8</t>
  </si>
  <si>
    <t>500,8</t>
  </si>
  <si>
    <t>Карельская</t>
  </si>
  <si>
    <t>50, к.1</t>
  </si>
  <si>
    <t>523,1</t>
  </si>
  <si>
    <t>854,2</t>
  </si>
  <si>
    <t>597,6</t>
  </si>
  <si>
    <t xml:space="preserve">Приложение № 2 </t>
  </si>
  <si>
    <t>к извещению и документации</t>
  </si>
  <si>
    <t>о проведении открытого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</si>
</sst>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color rgb="FFC0000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0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/>
    </xf>
    <xf numFmtId="4" fontId="9" fillId="2" borderId="15" xfId="0" applyNumberFormat="1" applyFont="1" applyFill="1" applyBorder="1" applyAlignment="1">
      <alignment horizontal="left" vertical="top"/>
    </xf>
    <xf numFmtId="4" fontId="9" fillId="2" borderId="1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" fontId="7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5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2" borderId="15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7" fillId="2" borderId="17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left" vertical="top"/>
    </xf>
    <xf numFmtId="4" fontId="9" fillId="2" borderId="17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top"/>
    </xf>
    <xf numFmtId="4" fontId="7" fillId="0" borderId="17" xfId="0" applyNumberFormat="1" applyFont="1" applyFill="1" applyBorder="1" applyAlignment="1">
      <alignment horizontal="left" vertical="top"/>
    </xf>
    <xf numFmtId="0" fontId="7" fillId="2" borderId="0" xfId="0" applyNumberFormat="1" applyFont="1" applyFill="1" applyAlignment="1"/>
    <xf numFmtId="0" fontId="4" fillId="2" borderId="0" xfId="0" applyNumberFormat="1" applyFont="1" applyFill="1" applyAlignment="1"/>
    <xf numFmtId="4" fontId="7" fillId="2" borderId="5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/>
    </xf>
    <xf numFmtId="4" fontId="7" fillId="2" borderId="15" xfId="0" applyNumberFormat="1" applyFont="1" applyFill="1" applyBorder="1" applyAlignment="1">
      <alignment horizontal="center" vertical="top"/>
    </xf>
    <xf numFmtId="0" fontId="11" fillId="0" borderId="0" xfId="0" applyNumberFormat="1" applyFont="1" applyAlignment="1"/>
    <xf numFmtId="0" fontId="6" fillId="0" borderId="0" xfId="0" applyFont="1" applyAlignment="1">
      <alignment horizontal="right"/>
    </xf>
    <xf numFmtId="0" fontId="12" fillId="0" borderId="0" xfId="0" applyNumberFormat="1" applyFont="1" applyAlignment="1"/>
    <xf numFmtId="4" fontId="7" fillId="2" borderId="21" xfId="0" applyNumberFormat="1" applyFont="1" applyFill="1" applyBorder="1" applyAlignment="1">
      <alignment vertical="center"/>
    </xf>
    <xf numFmtId="4" fontId="2" fillId="0" borderId="0" xfId="0" applyNumberFormat="1" applyFont="1" applyAlignment="1"/>
    <xf numFmtId="4" fontId="7" fillId="2" borderId="0" xfId="0" applyNumberFormat="1" applyFont="1" applyFill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left" vertical="top"/>
    </xf>
    <xf numFmtId="4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>
      <alignment horizontal="center" wrapText="1"/>
    </xf>
    <xf numFmtId="0" fontId="14" fillId="2" borderId="26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5" fillId="2" borderId="27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12" fillId="0" borderId="0" xfId="0" applyFont="1"/>
    <xf numFmtId="0" fontId="5" fillId="2" borderId="0" xfId="0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 vertical="top"/>
    </xf>
    <xf numFmtId="4" fontId="7" fillId="2" borderId="10" xfId="0" applyNumberFormat="1" applyFont="1" applyFill="1" applyBorder="1" applyAlignment="1">
      <alignment horizontal="center" vertical="top"/>
    </xf>
    <xf numFmtId="4" fontId="7" fillId="2" borderId="11" xfId="0" applyNumberFormat="1" applyFont="1" applyFill="1" applyBorder="1" applyAlignment="1">
      <alignment horizontal="center" vertical="top"/>
    </xf>
    <xf numFmtId="4" fontId="7" fillId="2" borderId="9" xfId="0" applyNumberFormat="1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left" vertic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7" fillId="2" borderId="17" xfId="0" applyNumberFormat="1" applyFont="1" applyFill="1" applyBorder="1" applyAlignment="1">
      <alignment horizontal="left" vertical="top"/>
    </xf>
    <xf numFmtId="4" fontId="7" fillId="2" borderId="3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center" vertical="top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left" vertical="top"/>
    </xf>
    <xf numFmtId="4" fontId="7" fillId="2" borderId="7" xfId="0" applyNumberFormat="1" applyFont="1" applyFill="1" applyBorder="1" applyAlignment="1">
      <alignment horizontal="left" vertical="top"/>
    </xf>
    <xf numFmtId="4" fontId="7" fillId="2" borderId="8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4" fontId="7" fillId="2" borderId="20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center" vertical="center"/>
    </xf>
    <xf numFmtId="4" fontId="17" fillId="2" borderId="18" xfId="0" applyNumberFormat="1" applyFont="1" applyFill="1" applyBorder="1" applyAlignment="1">
      <alignment horizontal="center" vertical="center" wrapText="1"/>
    </xf>
    <xf numFmtId="4" fontId="16" fillId="2" borderId="18" xfId="0" applyNumberFormat="1" applyFont="1" applyFill="1" applyBorder="1" applyAlignment="1">
      <alignment horizontal="center" vertical="center" wrapText="1"/>
    </xf>
    <xf numFmtId="4" fontId="10" fillId="2" borderId="16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4" fontId="16" fillId="2" borderId="24" xfId="0" applyNumberFormat="1" applyFont="1" applyFill="1" applyBorder="1" applyAlignment="1">
      <alignment horizontal="center" vertical="center" wrapText="1"/>
    </xf>
    <xf numFmtId="4" fontId="16" fillId="2" borderId="28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6"/>
  <sheetViews>
    <sheetView tabSelected="1" view="pageBreakPreview" zoomScale="90" zoomScaleNormal="100" zoomScaleSheetLayoutView="90" workbookViewId="0">
      <selection activeCell="AB6" sqref="AB6:AE6"/>
    </sheetView>
  </sheetViews>
  <sheetFormatPr defaultRowHeight="12.75" x14ac:dyDescent="0.2"/>
  <cols>
    <col min="1" max="1" width="9.140625" style="4" customWidth="1"/>
    <col min="2" max="5" width="9.140625" style="4"/>
    <col min="6" max="6" width="20.7109375" style="4" customWidth="1"/>
    <col min="7" max="7" width="19.5703125" style="4" customWidth="1"/>
    <col min="8" max="8" width="12.85546875" style="5" customWidth="1"/>
    <col min="9" max="9" width="9" style="5" customWidth="1"/>
    <col min="10" max="10" width="8.7109375" style="5" customWidth="1"/>
    <col min="11" max="11" width="9.85546875" style="5" customWidth="1"/>
    <col min="12" max="12" width="10" style="7" customWidth="1"/>
    <col min="13" max="13" width="8.42578125" style="7" customWidth="1"/>
    <col min="14" max="14" width="8.28515625" style="7" customWidth="1"/>
    <col min="15" max="15" width="8.7109375" style="7" customWidth="1"/>
    <col min="16" max="16" width="8.85546875" style="7" customWidth="1"/>
    <col min="17" max="17" width="9.140625" style="7" customWidth="1"/>
    <col min="18" max="18" width="9" style="7" customWidth="1"/>
    <col min="19" max="19" width="8.7109375" style="7" customWidth="1"/>
    <col min="20" max="20" width="8.28515625" style="7" customWidth="1"/>
    <col min="21" max="21" width="8.7109375" style="7" customWidth="1"/>
    <col min="22" max="22" width="9.140625" style="7" customWidth="1"/>
    <col min="23" max="23" width="8.85546875" style="7" customWidth="1"/>
    <col min="24" max="24" width="9.140625" style="7" customWidth="1"/>
    <col min="25" max="25" width="8.5703125" style="7" customWidth="1"/>
    <col min="26" max="26" width="8" style="7" customWidth="1"/>
    <col min="27" max="27" width="8.140625" style="7" customWidth="1"/>
    <col min="28" max="28" width="8" style="7" customWidth="1"/>
    <col min="29" max="29" width="9.28515625" style="7" customWidth="1"/>
    <col min="30" max="30" width="19.5703125" style="4" customWidth="1"/>
    <col min="31" max="31" width="12.5703125" style="4" customWidth="1"/>
    <col min="32" max="32" width="8.42578125" style="4" customWidth="1"/>
    <col min="33" max="33" width="8.7109375" style="4" customWidth="1"/>
    <col min="34" max="34" width="8.5703125" style="4" customWidth="1"/>
    <col min="35" max="35" width="8.140625" style="4" customWidth="1"/>
    <col min="36" max="36" width="8.5703125" style="4" customWidth="1"/>
    <col min="37" max="37" width="9" style="4" customWidth="1"/>
    <col min="38" max="38" width="19.5703125" style="4" customWidth="1"/>
    <col min="39" max="39" width="13.7109375" style="7" customWidth="1"/>
    <col min="40" max="40" width="9.28515625" style="4" customWidth="1"/>
    <col min="41" max="41" width="9.140625" style="4" customWidth="1"/>
    <col min="42" max="42" width="19.28515625" style="4" customWidth="1"/>
    <col min="43" max="43" width="13.28515625" style="4" customWidth="1"/>
    <col min="44" max="44" width="8.7109375" style="7" customWidth="1"/>
    <col min="45" max="45" width="8.85546875" style="7" customWidth="1"/>
    <col min="46" max="46" width="8.42578125" style="7" customWidth="1"/>
    <col min="47" max="47" width="13.28515625" customWidth="1"/>
    <col min="48" max="48" width="13.5703125" customWidth="1"/>
  </cols>
  <sheetData>
    <row r="1" spans="1:58" s="1" customFormat="1" ht="16.5" customHeight="1" x14ac:dyDescent="0.25">
      <c r="A1" s="70" t="s">
        <v>25</v>
      </c>
      <c r="B1" s="70"/>
      <c r="C1" s="70"/>
      <c r="D1" s="70"/>
      <c r="E1" s="70"/>
      <c r="F1" s="70"/>
      <c r="G1" s="70"/>
      <c r="H1" s="5"/>
      <c r="I1" s="44"/>
      <c r="J1" s="45"/>
      <c r="K1" s="69" t="s">
        <v>110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4"/>
      <c r="AF1" s="4"/>
      <c r="AG1" s="4"/>
      <c r="AH1" s="4"/>
      <c r="AI1" s="4"/>
      <c r="AJ1" s="4"/>
      <c r="AK1" s="4"/>
      <c r="AL1" s="22"/>
      <c r="AM1" s="22"/>
      <c r="AN1" s="4"/>
      <c r="AO1" s="4"/>
      <c r="AP1" s="7"/>
      <c r="AQ1" s="4"/>
      <c r="AR1" s="38"/>
      <c r="AS1" s="7"/>
      <c r="AT1" s="7"/>
    </row>
    <row r="2" spans="1:58" s="1" customFormat="1" ht="16.5" customHeight="1" x14ac:dyDescent="0.25">
      <c r="A2" s="70" t="s">
        <v>24</v>
      </c>
      <c r="B2" s="70"/>
      <c r="C2" s="70"/>
      <c r="D2" s="70"/>
      <c r="E2" s="70"/>
      <c r="F2" s="70"/>
      <c r="G2" s="70"/>
      <c r="H2" s="5"/>
      <c r="I2" s="46"/>
      <c r="J2" s="45"/>
      <c r="K2" s="69" t="s">
        <v>111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4"/>
      <c r="AF2" s="4"/>
      <c r="AG2" s="4"/>
      <c r="AH2" s="4"/>
      <c r="AI2" s="4"/>
      <c r="AJ2" s="4"/>
      <c r="AK2" s="4"/>
      <c r="AL2" s="23"/>
      <c r="AM2" s="23"/>
      <c r="AN2" s="4"/>
      <c r="AO2" s="4"/>
      <c r="AP2" s="7"/>
      <c r="AQ2" s="4"/>
      <c r="AR2" s="39"/>
      <c r="AS2" s="7"/>
      <c r="AT2" s="7"/>
    </row>
    <row r="3" spans="1:58" s="1" customFormat="1" ht="16.5" customHeight="1" x14ac:dyDescent="0.25">
      <c r="A3" s="70" t="s">
        <v>23</v>
      </c>
      <c r="B3" s="70"/>
      <c r="C3" s="70"/>
      <c r="D3" s="70"/>
      <c r="E3" s="70"/>
      <c r="F3" s="70"/>
      <c r="G3" s="70"/>
      <c r="H3" s="5"/>
      <c r="I3" s="46"/>
      <c r="J3" s="45"/>
      <c r="K3" s="69" t="s">
        <v>112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4"/>
      <c r="AF3" s="4"/>
      <c r="AG3" s="4"/>
      <c r="AH3" s="4"/>
      <c r="AI3" s="4"/>
      <c r="AJ3" s="4"/>
      <c r="AK3" s="4"/>
      <c r="AL3" s="22"/>
      <c r="AM3" s="22"/>
      <c r="AN3" s="4"/>
      <c r="AO3" s="4"/>
      <c r="AP3" s="7"/>
      <c r="AQ3" s="4"/>
      <c r="AR3" s="39"/>
      <c r="AS3" s="7"/>
      <c r="AT3" s="7"/>
    </row>
    <row r="4" spans="1:58" s="1" customFormat="1" ht="16.5" customHeight="1" x14ac:dyDescent="0.2">
      <c r="A4" s="70" t="s">
        <v>22</v>
      </c>
      <c r="B4" s="70"/>
      <c r="C4" s="70"/>
      <c r="D4" s="70"/>
      <c r="E4" s="70"/>
      <c r="F4" s="70"/>
      <c r="G4" s="70"/>
      <c r="H4" s="5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4"/>
      <c r="AF4" s="4"/>
      <c r="AG4" s="4"/>
      <c r="AH4" s="4"/>
      <c r="AI4" s="4"/>
      <c r="AJ4" s="4"/>
      <c r="AK4" s="4"/>
      <c r="AL4" s="7"/>
      <c r="AM4" s="7"/>
      <c r="AN4" s="4"/>
      <c r="AO4" s="4"/>
      <c r="AP4" s="7"/>
      <c r="AQ4" s="4"/>
      <c r="AR4" s="7"/>
      <c r="AS4" s="7"/>
      <c r="AT4" s="7"/>
    </row>
    <row r="5" spans="1:58" s="1" customFormat="1" x14ac:dyDescent="0.2">
      <c r="A5" s="3" t="s">
        <v>57</v>
      </c>
      <c r="B5" s="3" t="s">
        <v>58</v>
      </c>
      <c r="C5" s="4"/>
      <c r="D5" s="4"/>
      <c r="E5" s="4"/>
      <c r="F5" s="4"/>
      <c r="G5" s="4"/>
      <c r="H5" s="5"/>
      <c r="I5" s="5"/>
      <c r="J5" s="5"/>
      <c r="K5" s="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4"/>
      <c r="AE5" s="4"/>
      <c r="AF5" s="4"/>
      <c r="AG5" s="4"/>
      <c r="AH5" s="4"/>
      <c r="AI5" s="4"/>
      <c r="AJ5" s="4"/>
      <c r="AK5" s="4"/>
      <c r="AL5" s="4"/>
      <c r="AM5" s="7"/>
      <c r="AN5" s="4"/>
      <c r="AO5" s="4"/>
      <c r="AP5" s="4"/>
      <c r="AQ5" s="4"/>
      <c r="AR5" s="7"/>
      <c r="AS5" s="7"/>
      <c r="AT5" s="7"/>
    </row>
    <row r="6" spans="1:58" s="1" customFormat="1" ht="15.75" customHeight="1" x14ac:dyDescent="0.2">
      <c r="A6" s="86" t="s">
        <v>21</v>
      </c>
      <c r="B6" s="87"/>
      <c r="C6" s="87"/>
      <c r="D6" s="87"/>
      <c r="E6" s="87"/>
      <c r="F6" s="87"/>
      <c r="G6" s="99" t="s">
        <v>20</v>
      </c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99"/>
      <c r="AC6" s="100"/>
      <c r="AD6" s="100"/>
      <c r="AE6" s="100"/>
      <c r="AF6" s="86" t="s">
        <v>20</v>
      </c>
      <c r="AG6" s="87"/>
      <c r="AH6" s="87"/>
      <c r="AI6" s="87"/>
      <c r="AJ6" s="87"/>
      <c r="AK6" s="87"/>
      <c r="AL6" s="87"/>
      <c r="AM6" s="87"/>
      <c r="AN6" s="47"/>
      <c r="AO6" s="47"/>
      <c r="AP6" s="100"/>
      <c r="AQ6" s="100"/>
      <c r="AR6" s="100"/>
      <c r="AS6" s="100"/>
      <c r="AT6" s="100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58" s="8" customFormat="1" ht="56.25" customHeight="1" x14ac:dyDescent="0.2">
      <c r="A7" s="88"/>
      <c r="B7" s="89"/>
      <c r="C7" s="89"/>
      <c r="D7" s="89"/>
      <c r="E7" s="89"/>
      <c r="F7" s="89"/>
      <c r="G7" s="90" t="s">
        <v>19</v>
      </c>
      <c r="H7" s="101" t="s">
        <v>46</v>
      </c>
      <c r="I7" s="64" t="s">
        <v>63</v>
      </c>
      <c r="J7" s="65" t="s">
        <v>63</v>
      </c>
      <c r="K7" s="65" t="s">
        <v>59</v>
      </c>
      <c r="L7" s="65" t="s">
        <v>59</v>
      </c>
      <c r="M7" s="65" t="s">
        <v>60</v>
      </c>
      <c r="N7" s="65" t="s">
        <v>64</v>
      </c>
      <c r="O7" s="65" t="s">
        <v>65</v>
      </c>
      <c r="P7" s="65" t="s">
        <v>65</v>
      </c>
      <c r="Q7" s="65" t="s">
        <v>66</v>
      </c>
      <c r="R7" s="65" t="s">
        <v>67</v>
      </c>
      <c r="S7" s="65" t="s">
        <v>67</v>
      </c>
      <c r="T7" s="65" t="s">
        <v>68</v>
      </c>
      <c r="U7" s="65" t="s">
        <v>68</v>
      </c>
      <c r="V7" s="65" t="s">
        <v>69</v>
      </c>
      <c r="W7" s="65" t="s">
        <v>70</v>
      </c>
      <c r="X7" s="65" t="s">
        <v>71</v>
      </c>
      <c r="Y7" s="65" t="s">
        <v>72</v>
      </c>
      <c r="Z7" s="65" t="s">
        <v>72</v>
      </c>
      <c r="AA7" s="65" t="s">
        <v>73</v>
      </c>
      <c r="AB7" s="65" t="s">
        <v>74</v>
      </c>
      <c r="AC7" s="65" t="s">
        <v>74</v>
      </c>
      <c r="AD7" s="90" t="s">
        <v>19</v>
      </c>
      <c r="AE7" s="102" t="s">
        <v>52</v>
      </c>
      <c r="AF7" s="66" t="s">
        <v>59</v>
      </c>
      <c r="AG7" s="56" t="s">
        <v>60</v>
      </c>
      <c r="AH7" s="56" t="s">
        <v>60</v>
      </c>
      <c r="AI7" s="56" t="s">
        <v>60</v>
      </c>
      <c r="AJ7" s="56" t="s">
        <v>60</v>
      </c>
      <c r="AK7" s="56" t="s">
        <v>61</v>
      </c>
      <c r="AL7" s="90" t="s">
        <v>19</v>
      </c>
      <c r="AM7" s="105" t="s">
        <v>54</v>
      </c>
      <c r="AN7" s="64" t="s">
        <v>60</v>
      </c>
      <c r="AO7" s="67" t="s">
        <v>61</v>
      </c>
      <c r="AP7" s="97" t="s">
        <v>19</v>
      </c>
      <c r="AQ7" s="103" t="s">
        <v>53</v>
      </c>
      <c r="AR7" s="64" t="s">
        <v>105</v>
      </c>
      <c r="AS7" s="68" t="s">
        <v>66</v>
      </c>
      <c r="AT7" s="68" t="s">
        <v>68</v>
      </c>
    </row>
    <row r="8" spans="1:58" s="8" customFormat="1" x14ac:dyDescent="0.2">
      <c r="A8" s="88"/>
      <c r="B8" s="89"/>
      <c r="C8" s="89"/>
      <c r="D8" s="89"/>
      <c r="E8" s="89"/>
      <c r="F8" s="89"/>
      <c r="G8" s="90"/>
      <c r="H8" s="101"/>
      <c r="I8" s="57" t="s">
        <v>75</v>
      </c>
      <c r="J8" s="58">
        <v>7</v>
      </c>
      <c r="K8" s="58" t="s">
        <v>76</v>
      </c>
      <c r="L8" s="58" t="s">
        <v>77</v>
      </c>
      <c r="M8" s="58">
        <v>29</v>
      </c>
      <c r="N8" s="58">
        <v>16</v>
      </c>
      <c r="O8" s="58">
        <v>46</v>
      </c>
      <c r="P8" s="58" t="s">
        <v>78</v>
      </c>
      <c r="Q8" s="58">
        <v>213</v>
      </c>
      <c r="R8" s="58">
        <v>88</v>
      </c>
      <c r="S8" s="58">
        <v>123</v>
      </c>
      <c r="T8" s="58">
        <v>60</v>
      </c>
      <c r="U8" s="58" t="s">
        <v>79</v>
      </c>
      <c r="V8" s="58">
        <v>26</v>
      </c>
      <c r="W8" s="58">
        <v>118</v>
      </c>
      <c r="X8" s="58">
        <v>10</v>
      </c>
      <c r="Y8" s="58">
        <v>37</v>
      </c>
      <c r="Z8" s="58">
        <v>45</v>
      </c>
      <c r="AA8" s="58">
        <v>16</v>
      </c>
      <c r="AB8" s="58">
        <v>6</v>
      </c>
      <c r="AC8" s="58">
        <v>2</v>
      </c>
      <c r="AD8" s="90"/>
      <c r="AE8" s="102"/>
      <c r="AF8" s="57" t="s">
        <v>62</v>
      </c>
      <c r="AG8" s="58">
        <v>23</v>
      </c>
      <c r="AH8" s="58">
        <v>35</v>
      </c>
      <c r="AI8" s="58">
        <v>38</v>
      </c>
      <c r="AJ8" s="58">
        <v>21</v>
      </c>
      <c r="AK8" s="58">
        <v>192</v>
      </c>
      <c r="AL8" s="90"/>
      <c r="AM8" s="106"/>
      <c r="AN8" s="60" t="s">
        <v>62</v>
      </c>
      <c r="AO8" s="61">
        <v>194</v>
      </c>
      <c r="AP8" s="98"/>
      <c r="AQ8" s="104"/>
      <c r="AR8" s="60">
        <v>53</v>
      </c>
      <c r="AS8" s="63">
        <v>279</v>
      </c>
      <c r="AT8" s="63" t="s">
        <v>106</v>
      </c>
    </row>
    <row r="9" spans="1:58" s="1" customFormat="1" x14ac:dyDescent="0.2">
      <c r="A9" s="71" t="s">
        <v>18</v>
      </c>
      <c r="B9" s="72"/>
      <c r="C9" s="72"/>
      <c r="D9" s="72"/>
      <c r="E9" s="72"/>
      <c r="F9" s="73"/>
      <c r="G9" s="32"/>
      <c r="H9" s="16">
        <f t="shared" ref="H9" si="0">SUM(H10:H13)</f>
        <v>0</v>
      </c>
      <c r="I9" s="16">
        <f t="shared" ref="I9" si="1">SUM(I10:I13)</f>
        <v>0</v>
      </c>
      <c r="J9" s="16">
        <f t="shared" ref="J9:L9" si="2">SUM(J10:J13)</f>
        <v>0</v>
      </c>
      <c r="K9" s="16">
        <f t="shared" si="2"/>
        <v>0</v>
      </c>
      <c r="L9" s="16">
        <f t="shared" si="2"/>
        <v>0</v>
      </c>
      <c r="M9" s="16">
        <f t="shared" ref="M9:N9" si="3">SUM(M10:M13)</f>
        <v>0</v>
      </c>
      <c r="N9" s="16">
        <f t="shared" si="3"/>
        <v>0</v>
      </c>
      <c r="O9" s="16">
        <f t="shared" ref="O9:R9" si="4">SUM(O10:O13)</f>
        <v>0</v>
      </c>
      <c r="P9" s="16">
        <f t="shared" si="4"/>
        <v>0</v>
      </c>
      <c r="Q9" s="16">
        <f t="shared" si="4"/>
        <v>0</v>
      </c>
      <c r="R9" s="16">
        <f t="shared" si="4"/>
        <v>0</v>
      </c>
      <c r="S9" s="16">
        <f t="shared" ref="S9:Z9" si="5">SUM(S10:S13)</f>
        <v>0</v>
      </c>
      <c r="T9" s="16">
        <f t="shared" si="5"/>
        <v>0</v>
      </c>
      <c r="U9" s="16">
        <f t="shared" si="5"/>
        <v>0</v>
      </c>
      <c r="V9" s="16">
        <f t="shared" si="5"/>
        <v>0</v>
      </c>
      <c r="W9" s="16">
        <f t="shared" si="5"/>
        <v>0</v>
      </c>
      <c r="X9" s="16">
        <f t="shared" si="5"/>
        <v>0</v>
      </c>
      <c r="Y9" s="16">
        <f t="shared" si="5"/>
        <v>0</v>
      </c>
      <c r="Z9" s="16">
        <f t="shared" si="5"/>
        <v>0</v>
      </c>
      <c r="AA9" s="16">
        <f t="shared" ref="AA9:AC9" si="6">SUM(AA10:AA13)</f>
        <v>0</v>
      </c>
      <c r="AB9" s="16">
        <f t="shared" si="6"/>
        <v>0</v>
      </c>
      <c r="AC9" s="16">
        <f t="shared" si="6"/>
        <v>0</v>
      </c>
      <c r="AD9" s="32"/>
      <c r="AE9" s="27">
        <f t="shared" ref="AE9" si="7">SUM(AE10:AE13)</f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32"/>
      <c r="AM9" s="40">
        <f t="shared" ref="AM9" si="8">SUM(AM10:AM13)</f>
        <v>0</v>
      </c>
      <c r="AN9" s="16">
        <v>0</v>
      </c>
      <c r="AO9" s="16">
        <v>0</v>
      </c>
      <c r="AP9" s="15"/>
      <c r="AQ9" s="27">
        <f t="shared" ref="AQ9" si="9">SUM(AQ10:AQ13)</f>
        <v>0</v>
      </c>
      <c r="AR9" s="16">
        <f t="shared" ref="AR9:AT9" si="10">SUM(AR10:AR13)</f>
        <v>0</v>
      </c>
      <c r="AS9" s="16">
        <f t="shared" si="10"/>
        <v>0</v>
      </c>
      <c r="AT9" s="16">
        <f t="shared" si="10"/>
        <v>0</v>
      </c>
    </row>
    <row r="10" spans="1:58" s="1" customFormat="1" x14ac:dyDescent="0.2">
      <c r="A10" s="81" t="s">
        <v>26</v>
      </c>
      <c r="B10" s="81"/>
      <c r="C10" s="81"/>
      <c r="D10" s="81"/>
      <c r="E10" s="81"/>
      <c r="F10" s="81"/>
      <c r="G10" s="11" t="s">
        <v>11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 t="s">
        <v>11</v>
      </c>
      <c r="AE10" s="25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 t="s">
        <v>11</v>
      </c>
      <c r="AM10" s="41">
        <v>0</v>
      </c>
      <c r="AN10" s="11">
        <v>0</v>
      </c>
      <c r="AO10" s="11">
        <v>0</v>
      </c>
      <c r="AP10" s="11" t="s">
        <v>11</v>
      </c>
      <c r="AQ10" s="25">
        <v>0</v>
      </c>
      <c r="AR10" s="11">
        <v>0</v>
      </c>
      <c r="AS10" s="11">
        <v>0</v>
      </c>
      <c r="AT10" s="11">
        <v>0</v>
      </c>
    </row>
    <row r="11" spans="1:58" s="1" customFormat="1" x14ac:dyDescent="0.2">
      <c r="A11" s="81" t="s">
        <v>27</v>
      </c>
      <c r="B11" s="81"/>
      <c r="C11" s="81"/>
      <c r="D11" s="81"/>
      <c r="E11" s="81"/>
      <c r="F11" s="81"/>
      <c r="G11" s="11" t="s">
        <v>11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 t="s">
        <v>11</v>
      </c>
      <c r="AE11" s="25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 t="s">
        <v>11</v>
      </c>
      <c r="AM11" s="41">
        <v>0</v>
      </c>
      <c r="AN11" s="11">
        <v>0</v>
      </c>
      <c r="AO11" s="11">
        <v>0</v>
      </c>
      <c r="AP11" s="11" t="s">
        <v>11</v>
      </c>
      <c r="AQ11" s="25">
        <v>0</v>
      </c>
      <c r="AR11" s="11">
        <v>0</v>
      </c>
      <c r="AS11" s="11">
        <v>0</v>
      </c>
      <c r="AT11" s="11">
        <v>0</v>
      </c>
    </row>
    <row r="12" spans="1:58" s="1" customFormat="1" x14ac:dyDescent="0.2">
      <c r="A12" s="81" t="s">
        <v>17</v>
      </c>
      <c r="B12" s="81"/>
      <c r="C12" s="81"/>
      <c r="D12" s="81"/>
      <c r="E12" s="81"/>
      <c r="F12" s="81"/>
      <c r="G12" s="11" t="s">
        <v>11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 t="s">
        <v>11</v>
      </c>
      <c r="AE12" s="25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 t="s">
        <v>11</v>
      </c>
      <c r="AM12" s="41">
        <v>0</v>
      </c>
      <c r="AN12" s="11">
        <v>0</v>
      </c>
      <c r="AO12" s="11">
        <v>0</v>
      </c>
      <c r="AP12" s="11" t="s">
        <v>11</v>
      </c>
      <c r="AQ12" s="25">
        <v>0</v>
      </c>
      <c r="AR12" s="11">
        <v>0</v>
      </c>
      <c r="AS12" s="11">
        <v>0</v>
      </c>
      <c r="AT12" s="11">
        <v>0</v>
      </c>
    </row>
    <row r="13" spans="1:58" s="1" customFormat="1" x14ac:dyDescent="0.2">
      <c r="A13" s="81" t="s">
        <v>16</v>
      </c>
      <c r="B13" s="81"/>
      <c r="C13" s="81"/>
      <c r="D13" s="81"/>
      <c r="E13" s="81"/>
      <c r="F13" s="81"/>
      <c r="G13" s="11" t="s">
        <v>15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 t="s">
        <v>15</v>
      </c>
      <c r="AE13" s="25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 t="s">
        <v>15</v>
      </c>
      <c r="AM13" s="41">
        <v>0</v>
      </c>
      <c r="AN13" s="11">
        <v>0</v>
      </c>
      <c r="AO13" s="11">
        <v>0</v>
      </c>
      <c r="AP13" s="11" t="s">
        <v>15</v>
      </c>
      <c r="AQ13" s="25">
        <v>0</v>
      </c>
      <c r="AR13" s="11">
        <v>0</v>
      </c>
      <c r="AS13" s="11">
        <v>0</v>
      </c>
      <c r="AT13" s="11">
        <v>0</v>
      </c>
    </row>
    <row r="14" spans="1:58" s="1" customFormat="1" ht="23.85" customHeight="1" x14ac:dyDescent="0.2">
      <c r="A14" s="83" t="s">
        <v>14</v>
      </c>
      <c r="B14" s="84"/>
      <c r="C14" s="84"/>
      <c r="D14" s="84"/>
      <c r="E14" s="84"/>
      <c r="F14" s="85"/>
      <c r="G14" s="10"/>
      <c r="H14" s="9">
        <f t="shared" ref="H14" si="11">SUM(H15:H21)</f>
        <v>4.6500000000000004</v>
      </c>
      <c r="I14" s="9">
        <f t="shared" ref="I14:K14" si="12">SUM(I15:I21)</f>
        <v>32849.460000000006</v>
      </c>
      <c r="J14" s="9">
        <f t="shared" si="12"/>
        <v>41342.22</v>
      </c>
      <c r="K14" s="9">
        <f t="shared" si="12"/>
        <v>37932.839999999997</v>
      </c>
      <c r="L14" s="9">
        <f t="shared" ref="L14:M14" si="13">SUM(L15:L21)</f>
        <v>18391.680000000004</v>
      </c>
      <c r="M14" s="9">
        <f t="shared" si="13"/>
        <v>29579.58</v>
      </c>
      <c r="N14" s="9">
        <f t="shared" ref="N14:Q14" si="14">SUM(N15:N21)</f>
        <v>59454.899999999994</v>
      </c>
      <c r="O14" s="9">
        <f t="shared" si="14"/>
        <v>21773.160000000003</v>
      </c>
      <c r="P14" s="9">
        <f t="shared" si="14"/>
        <v>30706.739999999998</v>
      </c>
      <c r="Q14" s="9">
        <f t="shared" si="14"/>
        <v>54650.520000000004</v>
      </c>
      <c r="R14" s="9">
        <f t="shared" ref="R14:Y14" si="15">SUM(R15:R21)</f>
        <v>40683.78</v>
      </c>
      <c r="S14" s="9">
        <f t="shared" si="15"/>
        <v>26404.559999999998</v>
      </c>
      <c r="T14" s="9">
        <f t="shared" si="15"/>
        <v>32202.18</v>
      </c>
      <c r="U14" s="9">
        <f t="shared" si="15"/>
        <v>33295.86</v>
      </c>
      <c r="V14" s="9">
        <f t="shared" si="15"/>
        <v>31967.82</v>
      </c>
      <c r="W14" s="9">
        <f t="shared" si="15"/>
        <v>23765.22</v>
      </c>
      <c r="X14" s="9">
        <f t="shared" si="15"/>
        <v>23597.82</v>
      </c>
      <c r="Y14" s="9">
        <f t="shared" si="15"/>
        <v>41671.440000000002</v>
      </c>
      <c r="Z14" s="9">
        <f t="shared" ref="Z14:AC14" si="16">SUM(Z15:Z21)</f>
        <v>18570.240000000002</v>
      </c>
      <c r="AA14" s="9">
        <f t="shared" si="16"/>
        <v>23519.7</v>
      </c>
      <c r="AB14" s="9">
        <f t="shared" si="16"/>
        <v>23034.240000000002</v>
      </c>
      <c r="AC14" s="9">
        <f t="shared" si="16"/>
        <v>23463.9</v>
      </c>
      <c r="AD14" s="10"/>
      <c r="AE14" s="24">
        <f t="shared" ref="AE14" si="17">SUM(AE15:AE21)</f>
        <v>5.0999999999999996</v>
      </c>
      <c r="AF14" s="9">
        <f t="shared" ref="AF14" si="18">SUM(AF15:AF21)</f>
        <v>15967.079999999998</v>
      </c>
      <c r="AG14" s="9">
        <f t="shared" ref="AG14:AH14" si="19">SUM(AG15:AG21)</f>
        <v>32007.599999999999</v>
      </c>
      <c r="AH14" s="9">
        <f t="shared" si="19"/>
        <v>35795.880000000005</v>
      </c>
      <c r="AI14" s="9">
        <f t="shared" ref="AI14:AK14" si="20">SUM(AI15:AI21)</f>
        <v>20091.96</v>
      </c>
      <c r="AJ14" s="9">
        <f t="shared" si="20"/>
        <v>30355.199999999997</v>
      </c>
      <c r="AK14" s="9">
        <f t="shared" si="20"/>
        <v>25232.76</v>
      </c>
      <c r="AL14" s="10"/>
      <c r="AM14" s="28">
        <f t="shared" ref="AM14:AO14" si="21">SUM(AM15:AM21)</f>
        <v>5.0999999999999996</v>
      </c>
      <c r="AN14" s="9">
        <f t="shared" ref="AN14" si="22">SUM(AN15:AN21)</f>
        <v>28323.360000000001</v>
      </c>
      <c r="AO14" s="9">
        <f t="shared" si="21"/>
        <v>30648.959999999999</v>
      </c>
      <c r="AP14" s="10"/>
      <c r="AQ14" s="24">
        <f t="shared" ref="AQ14" si="23">SUM(AQ15:AQ21)</f>
        <v>4.6500000000000004</v>
      </c>
      <c r="AR14" s="9">
        <f t="shared" ref="AR14:AT14" si="24">SUM(AR15:AR21)</f>
        <v>29188.980000000003</v>
      </c>
      <c r="AS14" s="9">
        <f t="shared" si="24"/>
        <v>47664.36</v>
      </c>
      <c r="AT14" s="9">
        <f t="shared" si="24"/>
        <v>33346.080000000002</v>
      </c>
    </row>
    <row r="15" spans="1:58" s="1" customFormat="1" x14ac:dyDescent="0.2">
      <c r="A15" s="81" t="s">
        <v>40</v>
      </c>
      <c r="B15" s="81"/>
      <c r="C15" s="81"/>
      <c r="D15" s="81"/>
      <c r="E15" s="81"/>
      <c r="F15" s="81"/>
      <c r="G15" s="11" t="s">
        <v>41</v>
      </c>
      <c r="H15" s="11">
        <v>1.08</v>
      </c>
      <c r="I15" s="11">
        <f>1.08*12*I35</f>
        <v>7629.5520000000015</v>
      </c>
      <c r="J15" s="11">
        <f t="shared" ref="J15:K15" si="25">1.08*12*J35</f>
        <v>9602.0640000000003</v>
      </c>
      <c r="K15" s="11">
        <f t="shared" si="25"/>
        <v>8810.2080000000005</v>
      </c>
      <c r="L15" s="11">
        <f t="shared" ref="L15:AC15" si="26">1.08*12*L35</f>
        <v>4271.6160000000009</v>
      </c>
      <c r="M15" s="11">
        <f t="shared" si="26"/>
        <v>6870.0960000000005</v>
      </c>
      <c r="N15" s="11">
        <f t="shared" si="26"/>
        <v>13808.880000000001</v>
      </c>
      <c r="O15" s="11">
        <f t="shared" si="26"/>
        <v>5056.9920000000002</v>
      </c>
      <c r="P15" s="11">
        <f t="shared" si="26"/>
        <v>7131.8879999999999</v>
      </c>
      <c r="Q15" s="11">
        <f t="shared" si="26"/>
        <v>12693.024000000001</v>
      </c>
      <c r="R15" s="11">
        <f t="shared" si="26"/>
        <v>9449.1360000000004</v>
      </c>
      <c r="S15" s="11">
        <f t="shared" si="26"/>
        <v>6132.6720000000005</v>
      </c>
      <c r="T15" s="11">
        <f t="shared" si="26"/>
        <v>7479.2160000000003</v>
      </c>
      <c r="U15" s="11">
        <f t="shared" si="26"/>
        <v>7733.2320000000009</v>
      </c>
      <c r="V15" s="11">
        <f t="shared" si="26"/>
        <v>7424.7840000000006</v>
      </c>
      <c r="W15" s="11">
        <f t="shared" si="26"/>
        <v>5519.6639999999998</v>
      </c>
      <c r="X15" s="11">
        <f t="shared" si="26"/>
        <v>5480.7839999999997</v>
      </c>
      <c r="Y15" s="11">
        <f t="shared" si="26"/>
        <v>9678.5280000000002</v>
      </c>
      <c r="Z15" s="11">
        <f t="shared" si="26"/>
        <v>4313.0880000000006</v>
      </c>
      <c r="AA15" s="11">
        <f t="shared" si="26"/>
        <v>5462.64</v>
      </c>
      <c r="AB15" s="11">
        <f t="shared" si="26"/>
        <v>5349.8880000000008</v>
      </c>
      <c r="AC15" s="11">
        <f t="shared" si="26"/>
        <v>5449.68</v>
      </c>
      <c r="AD15" s="11" t="s">
        <v>41</v>
      </c>
      <c r="AE15" s="25">
        <v>1.04</v>
      </c>
      <c r="AF15" s="11">
        <f t="shared" ref="AF15:AK15" si="27">1.04*12*AF35</f>
        <v>3256.0319999999997</v>
      </c>
      <c r="AG15" s="11">
        <f t="shared" si="27"/>
        <v>6527.04</v>
      </c>
      <c r="AH15" s="11">
        <f t="shared" si="27"/>
        <v>7299.5519999999997</v>
      </c>
      <c r="AI15" s="11">
        <f t="shared" si="27"/>
        <v>4097.1840000000002</v>
      </c>
      <c r="AJ15" s="11">
        <f t="shared" si="27"/>
        <v>6190.08</v>
      </c>
      <c r="AK15" s="11">
        <f t="shared" si="27"/>
        <v>5145.5039999999999</v>
      </c>
      <c r="AL15" s="11" t="s">
        <v>41</v>
      </c>
      <c r="AM15" s="41">
        <v>1.04</v>
      </c>
      <c r="AN15" s="11">
        <f t="shared" ref="AN15:AO15" si="28">1.04*12*AN35</f>
        <v>5775.7440000000006</v>
      </c>
      <c r="AO15" s="11">
        <f t="shared" si="28"/>
        <v>6249.9840000000004</v>
      </c>
      <c r="AP15" s="11" t="s">
        <v>41</v>
      </c>
      <c r="AQ15" s="25">
        <v>1.08</v>
      </c>
      <c r="AR15" s="11">
        <f t="shared" ref="AR15:AS15" si="29">1.08*12*AR35</f>
        <v>6779.3760000000011</v>
      </c>
      <c r="AS15" s="11">
        <f t="shared" si="29"/>
        <v>11070.432000000001</v>
      </c>
      <c r="AT15" s="11">
        <f t="shared" ref="AT15" si="30">1.08*12*AT35</f>
        <v>7744.8960000000006</v>
      </c>
    </row>
    <row r="16" spans="1:58" s="1" customFormat="1" x14ac:dyDescent="0.2">
      <c r="A16" s="81" t="s">
        <v>31</v>
      </c>
      <c r="B16" s="81"/>
      <c r="C16" s="81"/>
      <c r="D16" s="81"/>
      <c r="E16" s="81"/>
      <c r="F16" s="81"/>
      <c r="G16" s="11" t="s">
        <v>13</v>
      </c>
      <c r="H16" s="11">
        <v>0.41</v>
      </c>
      <c r="I16" s="11">
        <f>0.41*12*I35</f>
        <v>2896.404</v>
      </c>
      <c r="J16" s="11">
        <f t="shared" ref="J16:K16" si="31">0.41*12*J35</f>
        <v>3645.2279999999996</v>
      </c>
      <c r="K16" s="11">
        <f t="shared" si="31"/>
        <v>3344.6159999999995</v>
      </c>
      <c r="L16" s="11">
        <f t="shared" ref="L16:AC16" si="32">0.41*12*L35</f>
        <v>1621.6320000000001</v>
      </c>
      <c r="M16" s="11">
        <f t="shared" si="32"/>
        <v>2608.0920000000001</v>
      </c>
      <c r="N16" s="11">
        <f t="shared" si="32"/>
        <v>5242.26</v>
      </c>
      <c r="O16" s="11">
        <f t="shared" si="32"/>
        <v>1919.7839999999999</v>
      </c>
      <c r="P16" s="11">
        <f t="shared" si="32"/>
        <v>2707.4759999999997</v>
      </c>
      <c r="Q16" s="11">
        <f t="shared" si="32"/>
        <v>4818.6480000000001</v>
      </c>
      <c r="R16" s="11">
        <f t="shared" si="32"/>
        <v>3587.172</v>
      </c>
      <c r="S16" s="11">
        <f t="shared" si="32"/>
        <v>2328.1439999999998</v>
      </c>
      <c r="T16" s="11">
        <f t="shared" si="32"/>
        <v>2839.3319999999999</v>
      </c>
      <c r="U16" s="11">
        <f t="shared" si="32"/>
        <v>2935.7640000000001</v>
      </c>
      <c r="V16" s="11">
        <f t="shared" si="32"/>
        <v>2818.6679999999997</v>
      </c>
      <c r="W16" s="11">
        <f t="shared" si="32"/>
        <v>2095.4279999999999</v>
      </c>
      <c r="X16" s="11">
        <f t="shared" si="32"/>
        <v>2080.6679999999997</v>
      </c>
      <c r="Y16" s="11">
        <f t="shared" si="32"/>
        <v>3674.2559999999999</v>
      </c>
      <c r="Z16" s="11">
        <f t="shared" si="32"/>
        <v>1637.376</v>
      </c>
      <c r="AA16" s="11">
        <f t="shared" si="32"/>
        <v>2073.7799999999997</v>
      </c>
      <c r="AB16" s="11">
        <f t="shared" si="32"/>
        <v>2030.9760000000001</v>
      </c>
      <c r="AC16" s="11">
        <f t="shared" si="32"/>
        <v>2068.86</v>
      </c>
      <c r="AD16" s="11" t="s">
        <v>13</v>
      </c>
      <c r="AE16" s="25">
        <v>0.95</v>
      </c>
      <c r="AF16" s="11">
        <f t="shared" ref="AF16:AK16" si="33">0.95*12*AF35</f>
        <v>2974.2599999999993</v>
      </c>
      <c r="AG16" s="11">
        <f t="shared" si="33"/>
        <v>5962.1999999999989</v>
      </c>
      <c r="AH16" s="11">
        <f t="shared" si="33"/>
        <v>6667.8599999999988</v>
      </c>
      <c r="AI16" s="11">
        <f t="shared" si="33"/>
        <v>3742.6199999999994</v>
      </c>
      <c r="AJ16" s="11">
        <f t="shared" si="33"/>
        <v>5654.4</v>
      </c>
      <c r="AK16" s="11">
        <f t="shared" si="33"/>
        <v>4700.2199999999993</v>
      </c>
      <c r="AL16" s="11" t="s">
        <v>13</v>
      </c>
      <c r="AM16" s="41">
        <v>0.95</v>
      </c>
      <c r="AN16" s="11">
        <f t="shared" ref="AN16:AO16" si="34">0.95*12*AN35</f>
        <v>5275.9199999999992</v>
      </c>
      <c r="AO16" s="11">
        <f t="shared" si="34"/>
        <v>5709.119999999999</v>
      </c>
      <c r="AP16" s="11" t="s">
        <v>13</v>
      </c>
      <c r="AQ16" s="25">
        <v>0.41</v>
      </c>
      <c r="AR16" s="11">
        <f t="shared" ref="AR16:AS16" si="35">0.41*12*AR35</f>
        <v>2573.652</v>
      </c>
      <c r="AS16" s="11">
        <f t="shared" si="35"/>
        <v>4202.6639999999998</v>
      </c>
      <c r="AT16" s="11">
        <f t="shared" ref="AT16" si="36">0.41*12*AT35</f>
        <v>2940.192</v>
      </c>
    </row>
    <row r="17" spans="1:46" s="1" customFormat="1" x14ac:dyDescent="0.2">
      <c r="A17" s="81" t="s">
        <v>32</v>
      </c>
      <c r="B17" s="81"/>
      <c r="C17" s="81"/>
      <c r="D17" s="81"/>
      <c r="E17" s="81"/>
      <c r="F17" s="81"/>
      <c r="G17" s="11" t="s">
        <v>42</v>
      </c>
      <c r="H17" s="11">
        <v>0.32</v>
      </c>
      <c r="I17" s="11">
        <f>0.32*12*I35</f>
        <v>2260.6080000000002</v>
      </c>
      <c r="J17" s="11">
        <f t="shared" ref="J17:K17" si="37">0.32*12*J35</f>
        <v>2845.0559999999996</v>
      </c>
      <c r="K17" s="11">
        <f t="shared" si="37"/>
        <v>2610.4319999999998</v>
      </c>
      <c r="L17" s="11">
        <f t="shared" ref="L17:AC17" si="38">0.32*12*L35</f>
        <v>1265.664</v>
      </c>
      <c r="M17" s="11">
        <f t="shared" si="38"/>
        <v>2035.5840000000001</v>
      </c>
      <c r="N17" s="11">
        <f t="shared" si="38"/>
        <v>4091.52</v>
      </c>
      <c r="O17" s="11">
        <f t="shared" si="38"/>
        <v>1498.3679999999999</v>
      </c>
      <c r="P17" s="11">
        <f t="shared" si="38"/>
        <v>2113.1519999999996</v>
      </c>
      <c r="Q17" s="11">
        <f t="shared" si="38"/>
        <v>3760.8959999999997</v>
      </c>
      <c r="R17" s="11">
        <f t="shared" si="38"/>
        <v>2799.7440000000001</v>
      </c>
      <c r="S17" s="11">
        <f t="shared" si="38"/>
        <v>1817.088</v>
      </c>
      <c r="T17" s="11">
        <f t="shared" si="38"/>
        <v>2216.0639999999999</v>
      </c>
      <c r="U17" s="11">
        <f t="shared" si="38"/>
        <v>2291.328</v>
      </c>
      <c r="V17" s="11">
        <f t="shared" si="38"/>
        <v>2199.9359999999997</v>
      </c>
      <c r="W17" s="11">
        <f t="shared" si="38"/>
        <v>1635.4559999999999</v>
      </c>
      <c r="X17" s="11">
        <f t="shared" si="38"/>
        <v>1623.9359999999999</v>
      </c>
      <c r="Y17" s="11">
        <f t="shared" si="38"/>
        <v>2867.7119999999995</v>
      </c>
      <c r="Z17" s="11">
        <f t="shared" si="38"/>
        <v>1277.952</v>
      </c>
      <c r="AA17" s="11">
        <f t="shared" si="38"/>
        <v>1618.56</v>
      </c>
      <c r="AB17" s="11">
        <f t="shared" si="38"/>
        <v>1585.152</v>
      </c>
      <c r="AC17" s="11">
        <f t="shared" si="38"/>
        <v>1614.72</v>
      </c>
      <c r="AD17" s="11" t="s">
        <v>42</v>
      </c>
      <c r="AE17" s="25">
        <v>0.24</v>
      </c>
      <c r="AF17" s="11">
        <f t="shared" ref="AF17:AK17" si="39">0.24*12*AF35</f>
        <v>751.39199999999994</v>
      </c>
      <c r="AG17" s="11">
        <f t="shared" si="39"/>
        <v>1506.24</v>
      </c>
      <c r="AH17" s="11">
        <f t="shared" si="39"/>
        <v>1684.5119999999999</v>
      </c>
      <c r="AI17" s="11">
        <f t="shared" si="39"/>
        <v>945.50400000000002</v>
      </c>
      <c r="AJ17" s="11">
        <f t="shared" si="39"/>
        <v>1428.48</v>
      </c>
      <c r="AK17" s="11">
        <f t="shared" si="39"/>
        <v>1187.424</v>
      </c>
      <c r="AL17" s="11" t="s">
        <v>42</v>
      </c>
      <c r="AM17" s="41">
        <v>0.24</v>
      </c>
      <c r="AN17" s="11">
        <f t="shared" ref="AN17:AO17" si="40">0.24*12*AN35</f>
        <v>1332.864</v>
      </c>
      <c r="AO17" s="11">
        <f t="shared" si="40"/>
        <v>1442.3040000000001</v>
      </c>
      <c r="AP17" s="11" t="s">
        <v>42</v>
      </c>
      <c r="AQ17" s="25">
        <v>0.32</v>
      </c>
      <c r="AR17" s="11">
        <f t="shared" ref="AR17:AS17" si="41">0.32*12*AR35</f>
        <v>2008.704</v>
      </c>
      <c r="AS17" s="11">
        <f t="shared" si="41"/>
        <v>3280.1280000000002</v>
      </c>
      <c r="AT17" s="11">
        <f t="shared" ref="AT17" si="42">0.32*12*AT35</f>
        <v>2294.7840000000001</v>
      </c>
    </row>
    <row r="18" spans="1:46" s="1" customFormat="1" ht="57.75" customHeight="1" x14ac:dyDescent="0.2">
      <c r="A18" s="94" t="s">
        <v>33</v>
      </c>
      <c r="B18" s="95"/>
      <c r="C18" s="95"/>
      <c r="D18" s="95"/>
      <c r="E18" s="95"/>
      <c r="F18" s="96"/>
      <c r="G18" s="12" t="s">
        <v>12</v>
      </c>
      <c r="H18" s="11">
        <v>0.17</v>
      </c>
      <c r="I18" s="11">
        <f>0.17*12*I35</f>
        <v>1200.9480000000001</v>
      </c>
      <c r="J18" s="11">
        <f t="shared" ref="J18:K18" si="43">0.17*12*J35</f>
        <v>1511.4359999999999</v>
      </c>
      <c r="K18" s="11">
        <f t="shared" si="43"/>
        <v>1386.7919999999999</v>
      </c>
      <c r="L18" s="11">
        <f t="shared" ref="L18:AC18" si="44">0.17*12*L35</f>
        <v>672.38400000000001</v>
      </c>
      <c r="M18" s="11">
        <f t="shared" si="44"/>
        <v>1081.404</v>
      </c>
      <c r="N18" s="11">
        <f t="shared" si="44"/>
        <v>2173.62</v>
      </c>
      <c r="O18" s="11">
        <f t="shared" si="44"/>
        <v>796.00800000000004</v>
      </c>
      <c r="P18" s="11">
        <f t="shared" si="44"/>
        <v>1122.6119999999999</v>
      </c>
      <c r="Q18" s="11">
        <f t="shared" si="44"/>
        <v>1997.9759999999999</v>
      </c>
      <c r="R18" s="11">
        <f t="shared" si="44"/>
        <v>1487.364</v>
      </c>
      <c r="S18" s="11">
        <f t="shared" si="44"/>
        <v>965.32799999999997</v>
      </c>
      <c r="T18" s="11">
        <f t="shared" si="44"/>
        <v>1177.2840000000001</v>
      </c>
      <c r="U18" s="11">
        <f t="shared" si="44"/>
        <v>1217.268</v>
      </c>
      <c r="V18" s="11">
        <f t="shared" si="44"/>
        <v>1168.7159999999999</v>
      </c>
      <c r="W18" s="11">
        <f t="shared" si="44"/>
        <v>868.83600000000001</v>
      </c>
      <c r="X18" s="11">
        <f t="shared" si="44"/>
        <v>862.71600000000001</v>
      </c>
      <c r="Y18" s="11">
        <f t="shared" si="44"/>
        <v>1523.472</v>
      </c>
      <c r="Z18" s="11">
        <f t="shared" si="44"/>
        <v>678.91200000000003</v>
      </c>
      <c r="AA18" s="11">
        <f t="shared" si="44"/>
        <v>859.86</v>
      </c>
      <c r="AB18" s="11">
        <f t="shared" si="44"/>
        <v>842.11200000000008</v>
      </c>
      <c r="AC18" s="11">
        <f t="shared" si="44"/>
        <v>857.82</v>
      </c>
      <c r="AD18" s="12" t="s">
        <v>12</v>
      </c>
      <c r="AE18" s="25">
        <v>0.2</v>
      </c>
      <c r="AF18" s="11">
        <f t="shared" ref="AF18:AK18" si="45">0.2*12*AF35</f>
        <v>626.16000000000008</v>
      </c>
      <c r="AG18" s="11">
        <f t="shared" si="45"/>
        <v>1255.2000000000003</v>
      </c>
      <c r="AH18" s="11">
        <f t="shared" si="45"/>
        <v>1403.7600000000002</v>
      </c>
      <c r="AI18" s="11">
        <f t="shared" si="45"/>
        <v>787.92000000000019</v>
      </c>
      <c r="AJ18" s="11">
        <f t="shared" si="45"/>
        <v>1190.4000000000001</v>
      </c>
      <c r="AK18" s="11">
        <f t="shared" si="45"/>
        <v>989.52000000000021</v>
      </c>
      <c r="AL18" s="12" t="s">
        <v>12</v>
      </c>
      <c r="AM18" s="41">
        <v>0.2</v>
      </c>
      <c r="AN18" s="11">
        <f t="shared" ref="AN18:AO18" si="46">0.2*12*AN35</f>
        <v>1110.7200000000003</v>
      </c>
      <c r="AO18" s="11">
        <f t="shared" si="46"/>
        <v>1201.9200000000003</v>
      </c>
      <c r="AP18" s="12" t="s">
        <v>12</v>
      </c>
      <c r="AQ18" s="25">
        <v>0.17</v>
      </c>
      <c r="AR18" s="11">
        <f t="shared" ref="AR18:AS18" si="47">0.17*12*AR35</f>
        <v>1067.124</v>
      </c>
      <c r="AS18" s="11">
        <f t="shared" si="47"/>
        <v>1742.5680000000002</v>
      </c>
      <c r="AT18" s="11">
        <f t="shared" ref="AT18" si="48">0.17*12*AT35</f>
        <v>1219.104</v>
      </c>
    </row>
    <row r="19" spans="1:46" s="1" customFormat="1" ht="23.25" customHeight="1" x14ac:dyDescent="0.2">
      <c r="A19" s="80" t="s">
        <v>34</v>
      </c>
      <c r="B19" s="81"/>
      <c r="C19" s="81"/>
      <c r="D19" s="81"/>
      <c r="E19" s="81"/>
      <c r="F19" s="81"/>
      <c r="G19" s="11" t="s">
        <v>43</v>
      </c>
      <c r="H19" s="11">
        <v>0.05</v>
      </c>
      <c r="I19" s="11">
        <f>0.05*12*I35</f>
        <v>353.22000000000008</v>
      </c>
      <c r="J19" s="11">
        <f t="shared" ref="J19:K19" si="49">0.05*12*J35</f>
        <v>444.54000000000008</v>
      </c>
      <c r="K19" s="11">
        <f t="shared" si="49"/>
        <v>407.88000000000005</v>
      </c>
      <c r="L19" s="11">
        <f t="shared" ref="L19:AC19" si="50">0.05*12*L35</f>
        <v>197.76000000000005</v>
      </c>
      <c r="M19" s="11">
        <f t="shared" si="50"/>
        <v>318.06000000000006</v>
      </c>
      <c r="N19" s="11">
        <f t="shared" si="50"/>
        <v>639.30000000000007</v>
      </c>
      <c r="O19" s="11">
        <f t="shared" si="50"/>
        <v>234.12000000000003</v>
      </c>
      <c r="P19" s="11">
        <f t="shared" si="50"/>
        <v>330.18</v>
      </c>
      <c r="Q19" s="11">
        <f t="shared" si="50"/>
        <v>587.6400000000001</v>
      </c>
      <c r="R19" s="11">
        <f t="shared" si="50"/>
        <v>437.46000000000009</v>
      </c>
      <c r="S19" s="11">
        <f t="shared" si="50"/>
        <v>283.92</v>
      </c>
      <c r="T19" s="11">
        <f t="shared" si="50"/>
        <v>346.26000000000005</v>
      </c>
      <c r="U19" s="11">
        <f t="shared" si="50"/>
        <v>358.0200000000001</v>
      </c>
      <c r="V19" s="11">
        <f t="shared" si="50"/>
        <v>343.74</v>
      </c>
      <c r="W19" s="11">
        <f t="shared" si="50"/>
        <v>255.54000000000002</v>
      </c>
      <c r="X19" s="11">
        <f t="shared" si="50"/>
        <v>253.74000000000004</v>
      </c>
      <c r="Y19" s="11">
        <f t="shared" si="50"/>
        <v>448.08000000000004</v>
      </c>
      <c r="Z19" s="11">
        <f t="shared" si="50"/>
        <v>199.68000000000004</v>
      </c>
      <c r="AA19" s="11">
        <f t="shared" si="50"/>
        <v>252.90000000000003</v>
      </c>
      <c r="AB19" s="11">
        <f t="shared" si="50"/>
        <v>247.68000000000004</v>
      </c>
      <c r="AC19" s="11">
        <f t="shared" si="50"/>
        <v>252.30000000000004</v>
      </c>
      <c r="AD19" s="11" t="s">
        <v>43</v>
      </c>
      <c r="AE19" s="25">
        <v>0.05</v>
      </c>
      <c r="AF19" s="11">
        <f t="shared" ref="AF19" si="51">0.05*12*AF35</f>
        <v>156.54000000000002</v>
      </c>
      <c r="AG19" s="11">
        <f t="shared" ref="AG19:AH19" si="52">0.05*12*AG35</f>
        <v>313.80000000000007</v>
      </c>
      <c r="AH19" s="11">
        <f t="shared" si="52"/>
        <v>350.94000000000005</v>
      </c>
      <c r="AI19" s="11">
        <f t="shared" ref="AI19:AK19" si="53">0.05*12*AI35</f>
        <v>196.98000000000005</v>
      </c>
      <c r="AJ19" s="11">
        <f t="shared" si="53"/>
        <v>297.60000000000002</v>
      </c>
      <c r="AK19" s="11">
        <f t="shared" si="53"/>
        <v>247.38000000000005</v>
      </c>
      <c r="AL19" s="11" t="s">
        <v>43</v>
      </c>
      <c r="AM19" s="41">
        <v>0.05</v>
      </c>
      <c r="AN19" s="11">
        <f t="shared" ref="AN19:AO19" si="54">0.05*12*AN35</f>
        <v>277.68000000000006</v>
      </c>
      <c r="AO19" s="11">
        <f t="shared" si="54"/>
        <v>300.48000000000008</v>
      </c>
      <c r="AP19" s="11" t="s">
        <v>43</v>
      </c>
      <c r="AQ19" s="25">
        <v>0.05</v>
      </c>
      <c r="AR19" s="11">
        <f t="shared" ref="AR19:AS19" si="55">0.05*12*AR35</f>
        <v>313.86000000000007</v>
      </c>
      <c r="AS19" s="11">
        <f t="shared" si="55"/>
        <v>512.5200000000001</v>
      </c>
      <c r="AT19" s="11">
        <f t="shared" ref="AT19" si="56">0.05*12*AT35</f>
        <v>358.56000000000006</v>
      </c>
    </row>
    <row r="20" spans="1:46" s="1" customFormat="1" ht="33.75" x14ac:dyDescent="0.2">
      <c r="A20" s="81" t="s">
        <v>35</v>
      </c>
      <c r="B20" s="81"/>
      <c r="C20" s="81"/>
      <c r="D20" s="81"/>
      <c r="E20" s="81"/>
      <c r="F20" s="81"/>
      <c r="G20" s="13" t="s">
        <v>48</v>
      </c>
      <c r="H20" s="11">
        <v>2.62</v>
      </c>
      <c r="I20" s="11">
        <f>2.62*12*I35</f>
        <v>18508.728000000003</v>
      </c>
      <c r="J20" s="11">
        <f t="shared" ref="J20:K20" si="57">2.62*12*J35</f>
        <v>23293.896000000001</v>
      </c>
      <c r="K20" s="11">
        <f t="shared" si="57"/>
        <v>21372.912</v>
      </c>
      <c r="L20" s="11">
        <f t="shared" ref="L20:AC20" si="58">2.62*12*L35</f>
        <v>10362.624000000002</v>
      </c>
      <c r="M20" s="11">
        <f t="shared" si="58"/>
        <v>16666.344000000001</v>
      </c>
      <c r="N20" s="11">
        <f t="shared" si="58"/>
        <v>33499.32</v>
      </c>
      <c r="O20" s="11">
        <f t="shared" si="58"/>
        <v>12267.888000000001</v>
      </c>
      <c r="P20" s="11">
        <f t="shared" si="58"/>
        <v>17301.432000000001</v>
      </c>
      <c r="Q20" s="11">
        <f t="shared" si="58"/>
        <v>30792.335999999999</v>
      </c>
      <c r="R20" s="11">
        <f t="shared" si="58"/>
        <v>22922.904000000002</v>
      </c>
      <c r="S20" s="11">
        <f t="shared" si="58"/>
        <v>14877.407999999999</v>
      </c>
      <c r="T20" s="11">
        <f t="shared" si="58"/>
        <v>18144.024000000001</v>
      </c>
      <c r="U20" s="11">
        <f t="shared" si="58"/>
        <v>18760.248000000003</v>
      </c>
      <c r="V20" s="11">
        <f t="shared" si="58"/>
        <v>18011.975999999999</v>
      </c>
      <c r="W20" s="11">
        <f t="shared" si="58"/>
        <v>13390.296</v>
      </c>
      <c r="X20" s="11">
        <f t="shared" si="58"/>
        <v>13295.976000000001</v>
      </c>
      <c r="Y20" s="11">
        <f t="shared" si="58"/>
        <v>23479.392</v>
      </c>
      <c r="Z20" s="11">
        <f t="shared" si="58"/>
        <v>10463.232</v>
      </c>
      <c r="AA20" s="11">
        <f t="shared" si="58"/>
        <v>13251.960000000001</v>
      </c>
      <c r="AB20" s="11">
        <f t="shared" si="58"/>
        <v>12978.432000000001</v>
      </c>
      <c r="AC20" s="11">
        <f t="shared" si="58"/>
        <v>13220.52</v>
      </c>
      <c r="AD20" s="13" t="s">
        <v>48</v>
      </c>
      <c r="AE20" s="25">
        <v>2.62</v>
      </c>
      <c r="AF20" s="11">
        <f t="shared" ref="AF20:AK20" si="59">2.62*12*AF35</f>
        <v>8202.6959999999999</v>
      </c>
      <c r="AG20" s="11">
        <f t="shared" si="59"/>
        <v>16443.12</v>
      </c>
      <c r="AH20" s="11">
        <f t="shared" si="59"/>
        <v>18389.256000000001</v>
      </c>
      <c r="AI20" s="11">
        <f t="shared" si="59"/>
        <v>10321.752</v>
      </c>
      <c r="AJ20" s="11">
        <f t="shared" si="59"/>
        <v>15594.24</v>
      </c>
      <c r="AK20" s="11">
        <f t="shared" si="59"/>
        <v>12962.712000000001</v>
      </c>
      <c r="AL20" s="13" t="s">
        <v>48</v>
      </c>
      <c r="AM20" s="41">
        <v>2.62</v>
      </c>
      <c r="AN20" s="11">
        <f t="shared" ref="AN20:AO20" si="60">2.62*12*AN35</f>
        <v>14550.432000000001</v>
      </c>
      <c r="AO20" s="11">
        <f t="shared" si="60"/>
        <v>15745.152000000002</v>
      </c>
      <c r="AP20" s="13" t="s">
        <v>48</v>
      </c>
      <c r="AQ20" s="25">
        <v>2.62</v>
      </c>
      <c r="AR20" s="11">
        <f t="shared" ref="AR20:AS20" si="61">2.62*12*AR35</f>
        <v>16446.264000000003</v>
      </c>
      <c r="AS20" s="11">
        <f t="shared" si="61"/>
        <v>26856.048000000003</v>
      </c>
      <c r="AT20" s="11">
        <f t="shared" ref="AT20" si="62">2.62*12*AT35</f>
        <v>18788.544000000002</v>
      </c>
    </row>
    <row r="21" spans="1:46" s="1" customFormat="1" x14ac:dyDescent="0.2">
      <c r="A21" s="81" t="s">
        <v>36</v>
      </c>
      <c r="B21" s="81"/>
      <c r="C21" s="81"/>
      <c r="D21" s="81"/>
      <c r="E21" s="81"/>
      <c r="F21" s="81"/>
      <c r="G21" s="11" t="s">
        <v>4</v>
      </c>
      <c r="H21" s="11">
        <v>0</v>
      </c>
      <c r="I21" s="11">
        <f>0*12*I35</f>
        <v>0</v>
      </c>
      <c r="J21" s="11">
        <f t="shared" ref="J21:K21" si="63">0*12*J35</f>
        <v>0</v>
      </c>
      <c r="K21" s="11">
        <f t="shared" si="63"/>
        <v>0</v>
      </c>
      <c r="L21" s="11">
        <f t="shared" ref="L21:AC21" si="64">0*12*L35</f>
        <v>0</v>
      </c>
      <c r="M21" s="11">
        <f t="shared" si="64"/>
        <v>0</v>
      </c>
      <c r="N21" s="11">
        <f t="shared" si="64"/>
        <v>0</v>
      </c>
      <c r="O21" s="11">
        <f t="shared" si="64"/>
        <v>0</v>
      </c>
      <c r="P21" s="11">
        <f t="shared" si="64"/>
        <v>0</v>
      </c>
      <c r="Q21" s="11">
        <f t="shared" si="64"/>
        <v>0</v>
      </c>
      <c r="R21" s="11">
        <f t="shared" si="64"/>
        <v>0</v>
      </c>
      <c r="S21" s="11">
        <f t="shared" si="64"/>
        <v>0</v>
      </c>
      <c r="T21" s="11">
        <f t="shared" si="64"/>
        <v>0</v>
      </c>
      <c r="U21" s="11">
        <f t="shared" si="64"/>
        <v>0</v>
      </c>
      <c r="V21" s="11">
        <f t="shared" si="64"/>
        <v>0</v>
      </c>
      <c r="W21" s="11">
        <f t="shared" si="64"/>
        <v>0</v>
      </c>
      <c r="X21" s="11">
        <f t="shared" si="64"/>
        <v>0</v>
      </c>
      <c r="Y21" s="11">
        <f t="shared" si="64"/>
        <v>0</v>
      </c>
      <c r="Z21" s="11">
        <f t="shared" si="64"/>
        <v>0</v>
      </c>
      <c r="AA21" s="11">
        <f t="shared" si="64"/>
        <v>0</v>
      </c>
      <c r="AB21" s="11">
        <f t="shared" si="64"/>
        <v>0</v>
      </c>
      <c r="AC21" s="11">
        <f t="shared" si="64"/>
        <v>0</v>
      </c>
      <c r="AD21" s="11" t="s">
        <v>4</v>
      </c>
      <c r="AE21" s="25">
        <v>0</v>
      </c>
      <c r="AF21" s="11">
        <f t="shared" ref="AF21:AK21" si="65">0*12*AF35</f>
        <v>0</v>
      </c>
      <c r="AG21" s="11">
        <f t="shared" si="65"/>
        <v>0</v>
      </c>
      <c r="AH21" s="11">
        <f t="shared" si="65"/>
        <v>0</v>
      </c>
      <c r="AI21" s="11">
        <f t="shared" si="65"/>
        <v>0</v>
      </c>
      <c r="AJ21" s="11">
        <f t="shared" si="65"/>
        <v>0</v>
      </c>
      <c r="AK21" s="11">
        <f t="shared" si="65"/>
        <v>0</v>
      </c>
      <c r="AL21" s="11" t="s">
        <v>4</v>
      </c>
      <c r="AM21" s="41">
        <v>0</v>
      </c>
      <c r="AN21" s="11">
        <f t="shared" ref="AN21:AO21" si="66">0*12*AN35</f>
        <v>0</v>
      </c>
      <c r="AO21" s="11">
        <f t="shared" si="66"/>
        <v>0</v>
      </c>
      <c r="AP21" s="11" t="s">
        <v>4</v>
      </c>
      <c r="AQ21" s="25">
        <v>0</v>
      </c>
      <c r="AR21" s="11">
        <f t="shared" ref="AR21:AS21" si="67">0*12*AR35</f>
        <v>0</v>
      </c>
      <c r="AS21" s="11">
        <f t="shared" si="67"/>
        <v>0</v>
      </c>
      <c r="AT21" s="11">
        <f t="shared" ref="AT21" si="68">0*12*AT35</f>
        <v>0</v>
      </c>
    </row>
    <row r="22" spans="1:46" s="1" customFormat="1" ht="13.5" customHeight="1" x14ac:dyDescent="0.2">
      <c r="A22" s="83" t="s">
        <v>10</v>
      </c>
      <c r="B22" s="84"/>
      <c r="C22" s="84"/>
      <c r="D22" s="84"/>
      <c r="E22" s="84"/>
      <c r="F22" s="85"/>
      <c r="G22" s="10"/>
      <c r="H22" s="14">
        <f t="shared" ref="H22" si="69">SUM(H23:H27)</f>
        <v>1.94</v>
      </c>
      <c r="I22" s="14">
        <f t="shared" ref="I22:K22" si="70">SUM(I23:I27)</f>
        <v>13704.936000000002</v>
      </c>
      <c r="J22" s="14">
        <f t="shared" si="70"/>
        <v>17248.152000000002</v>
      </c>
      <c r="K22" s="14">
        <f t="shared" si="70"/>
        <v>15825.744000000001</v>
      </c>
      <c r="L22" s="14">
        <f t="shared" ref="L22:M22" si="71">SUM(L23:L27)</f>
        <v>7673.0880000000016</v>
      </c>
      <c r="M22" s="14">
        <f t="shared" si="71"/>
        <v>12340.728000000001</v>
      </c>
      <c r="N22" s="14">
        <f t="shared" ref="N22:Q22" si="72">SUM(N23:N27)</f>
        <v>24804.84</v>
      </c>
      <c r="O22" s="14">
        <f t="shared" si="72"/>
        <v>9083.8559999999998</v>
      </c>
      <c r="P22" s="14">
        <f t="shared" si="72"/>
        <v>12810.984</v>
      </c>
      <c r="Q22" s="14">
        <f t="shared" si="72"/>
        <v>22800.432000000001</v>
      </c>
      <c r="R22" s="14">
        <f t="shared" ref="R22:Y22" si="73">SUM(R23:R27)</f>
        <v>16973.448000000004</v>
      </c>
      <c r="S22" s="14">
        <f t="shared" si="73"/>
        <v>11016.096000000001</v>
      </c>
      <c r="T22" s="14">
        <f t="shared" si="73"/>
        <v>13434.888000000001</v>
      </c>
      <c r="U22" s="14">
        <f t="shared" si="73"/>
        <v>13891.176000000003</v>
      </c>
      <c r="V22" s="14">
        <f t="shared" si="73"/>
        <v>13337.112000000001</v>
      </c>
      <c r="W22" s="14">
        <f t="shared" si="73"/>
        <v>9914.9519999999993</v>
      </c>
      <c r="X22" s="14">
        <f t="shared" si="73"/>
        <v>9845.1119999999992</v>
      </c>
      <c r="Y22" s="14">
        <f t="shared" si="73"/>
        <v>17385.504000000001</v>
      </c>
      <c r="Z22" s="14">
        <f t="shared" ref="Z22:AC22" si="74">SUM(Z23:Z27)</f>
        <v>7747.5840000000007</v>
      </c>
      <c r="AA22" s="14">
        <f t="shared" si="74"/>
        <v>9812.52</v>
      </c>
      <c r="AB22" s="14">
        <f t="shared" si="74"/>
        <v>9609.9840000000004</v>
      </c>
      <c r="AC22" s="14">
        <f t="shared" si="74"/>
        <v>9789.2400000000016</v>
      </c>
      <c r="AD22" s="10"/>
      <c r="AE22" s="26">
        <f t="shared" ref="AE22" si="75">SUM(AE23:AE27)</f>
        <v>5.2099999999999991</v>
      </c>
      <c r="AF22" s="14">
        <f t="shared" ref="AF22" si="76">SUM(AF23:AF27)</f>
        <v>16311.467999999997</v>
      </c>
      <c r="AG22" s="14">
        <f t="shared" ref="AG22:AH22" si="77">SUM(AG23:AG27)</f>
        <v>32697.959999999995</v>
      </c>
      <c r="AH22" s="14">
        <f t="shared" si="77"/>
        <v>36567.947999999997</v>
      </c>
      <c r="AI22" s="14">
        <f t="shared" ref="AI22:AK22" si="78">SUM(AI23:AI27)</f>
        <v>20525.315999999999</v>
      </c>
      <c r="AJ22" s="14">
        <f t="shared" si="78"/>
        <v>31009.919999999998</v>
      </c>
      <c r="AK22" s="14">
        <f t="shared" si="78"/>
        <v>25776.995999999999</v>
      </c>
      <c r="AL22" s="10"/>
      <c r="AM22" s="42">
        <f t="shared" ref="AM22:AO22" si="79">SUM(AM23:AM27)</f>
        <v>2.98</v>
      </c>
      <c r="AN22" s="14">
        <f t="shared" ref="AN22" si="80">SUM(AN23:AN27)</f>
        <v>16549.728000000003</v>
      </c>
      <c r="AO22" s="14">
        <f t="shared" si="79"/>
        <v>17908.608</v>
      </c>
      <c r="AP22" s="10"/>
      <c r="AQ22" s="26">
        <f t="shared" ref="AQ22" si="81">SUM(AQ23:AQ27)</f>
        <v>1.94</v>
      </c>
      <c r="AR22" s="14">
        <f t="shared" ref="AR22:AT22" si="82">SUM(AR23:AR27)</f>
        <v>12177.768</v>
      </c>
      <c r="AS22" s="14">
        <f t="shared" si="82"/>
        <v>19885.776000000002</v>
      </c>
      <c r="AT22" s="14">
        <f t="shared" si="82"/>
        <v>13912.128000000001</v>
      </c>
    </row>
    <row r="23" spans="1:46" s="1" customFormat="1" x14ac:dyDescent="0.2">
      <c r="A23" s="80" t="s">
        <v>38</v>
      </c>
      <c r="B23" s="81"/>
      <c r="C23" s="81"/>
      <c r="D23" s="81"/>
      <c r="E23" s="81"/>
      <c r="F23" s="81"/>
      <c r="G23" s="11" t="s">
        <v>4</v>
      </c>
      <c r="H23" s="11">
        <v>1.02</v>
      </c>
      <c r="I23" s="11">
        <f>1.02*12*I35</f>
        <v>7205.688000000001</v>
      </c>
      <c r="J23" s="11">
        <f t="shared" ref="J23:K23" si="83">1.02*12*J35</f>
        <v>9068.616</v>
      </c>
      <c r="K23" s="11">
        <f t="shared" si="83"/>
        <v>8320.7520000000004</v>
      </c>
      <c r="L23" s="11">
        <f t="shared" ref="L23:AC23" si="84">1.02*12*L35</f>
        <v>4034.3040000000005</v>
      </c>
      <c r="M23" s="11">
        <f t="shared" si="84"/>
        <v>6488.424</v>
      </c>
      <c r="N23" s="11">
        <f t="shared" si="84"/>
        <v>13041.72</v>
      </c>
      <c r="O23" s="11">
        <f t="shared" si="84"/>
        <v>4776.0479999999998</v>
      </c>
      <c r="P23" s="11">
        <f t="shared" si="84"/>
        <v>6735.6719999999996</v>
      </c>
      <c r="Q23" s="11">
        <f t="shared" si="84"/>
        <v>11987.856</v>
      </c>
      <c r="R23" s="11">
        <f t="shared" si="84"/>
        <v>8924.1840000000011</v>
      </c>
      <c r="S23" s="11">
        <f t="shared" si="84"/>
        <v>5791.9679999999998</v>
      </c>
      <c r="T23" s="11">
        <f t="shared" si="84"/>
        <v>7063.7040000000006</v>
      </c>
      <c r="U23" s="11">
        <f t="shared" si="84"/>
        <v>7303.6080000000011</v>
      </c>
      <c r="V23" s="11">
        <f t="shared" si="84"/>
        <v>7012.2960000000003</v>
      </c>
      <c r="W23" s="11">
        <f t="shared" si="84"/>
        <v>5213.0159999999996</v>
      </c>
      <c r="X23" s="11">
        <f t="shared" si="84"/>
        <v>5176.2959999999994</v>
      </c>
      <c r="Y23" s="11">
        <f t="shared" si="84"/>
        <v>9140.8320000000003</v>
      </c>
      <c r="Z23" s="11">
        <f t="shared" si="84"/>
        <v>4073.4720000000002</v>
      </c>
      <c r="AA23" s="11">
        <f t="shared" si="84"/>
        <v>5159.16</v>
      </c>
      <c r="AB23" s="11">
        <f t="shared" si="84"/>
        <v>5052.6720000000005</v>
      </c>
      <c r="AC23" s="11">
        <f t="shared" si="84"/>
        <v>5146.92</v>
      </c>
      <c r="AD23" s="11" t="s">
        <v>4</v>
      </c>
      <c r="AE23" s="25">
        <v>1.1499999999999999</v>
      </c>
      <c r="AF23" s="11">
        <f t="shared" ref="AF23:AK23" si="85">1.15*12*AF35</f>
        <v>3600.4199999999996</v>
      </c>
      <c r="AG23" s="11">
        <f t="shared" si="85"/>
        <v>7217.4</v>
      </c>
      <c r="AH23" s="11">
        <f t="shared" si="85"/>
        <v>8071.619999999999</v>
      </c>
      <c r="AI23" s="11">
        <f t="shared" si="85"/>
        <v>4530.54</v>
      </c>
      <c r="AJ23" s="11">
        <f t="shared" si="85"/>
        <v>6844.7999999999993</v>
      </c>
      <c r="AK23" s="11">
        <f t="shared" si="85"/>
        <v>5689.74</v>
      </c>
      <c r="AL23" s="11" t="s">
        <v>4</v>
      </c>
      <c r="AM23" s="41">
        <v>1.1499999999999999</v>
      </c>
      <c r="AN23" s="11">
        <f t="shared" ref="AN23:AO23" si="86">1.15*12*AN35</f>
        <v>6386.6399999999994</v>
      </c>
      <c r="AO23" s="11">
        <f t="shared" si="86"/>
        <v>6911.04</v>
      </c>
      <c r="AP23" s="11" t="s">
        <v>4</v>
      </c>
      <c r="AQ23" s="25">
        <v>1.02</v>
      </c>
      <c r="AR23" s="11">
        <f t="shared" ref="AR23:AS23" si="87">1.02*12*AR35</f>
        <v>6402.7440000000006</v>
      </c>
      <c r="AS23" s="11">
        <f t="shared" si="87"/>
        <v>10455.408000000001</v>
      </c>
      <c r="AT23" s="11">
        <f t="shared" ref="AT23" si="88">1.02*12*AT35</f>
        <v>7314.6240000000007</v>
      </c>
    </row>
    <row r="24" spans="1:46" s="1" customFormat="1" ht="25.5" customHeight="1" x14ac:dyDescent="0.2">
      <c r="A24" s="80" t="s">
        <v>28</v>
      </c>
      <c r="B24" s="81"/>
      <c r="C24" s="81"/>
      <c r="D24" s="81"/>
      <c r="E24" s="81"/>
      <c r="F24" s="81"/>
      <c r="G24" s="11" t="s">
        <v>3</v>
      </c>
      <c r="H24" s="11">
        <v>0</v>
      </c>
      <c r="I24" s="11">
        <f>0*1242*I35</f>
        <v>0</v>
      </c>
      <c r="J24" s="11">
        <f t="shared" ref="J24:K24" si="89">0*1242*J35</f>
        <v>0</v>
      </c>
      <c r="K24" s="11">
        <f t="shared" si="89"/>
        <v>0</v>
      </c>
      <c r="L24" s="11">
        <f t="shared" ref="L24:AC24" si="90">0*1242*L35</f>
        <v>0</v>
      </c>
      <c r="M24" s="11">
        <f t="shared" si="90"/>
        <v>0</v>
      </c>
      <c r="N24" s="11">
        <f t="shared" si="90"/>
        <v>0</v>
      </c>
      <c r="O24" s="11">
        <f t="shared" si="90"/>
        <v>0</v>
      </c>
      <c r="P24" s="11">
        <f t="shared" si="90"/>
        <v>0</v>
      </c>
      <c r="Q24" s="11">
        <f t="shared" si="90"/>
        <v>0</v>
      </c>
      <c r="R24" s="11">
        <f t="shared" si="90"/>
        <v>0</v>
      </c>
      <c r="S24" s="11">
        <f t="shared" si="90"/>
        <v>0</v>
      </c>
      <c r="T24" s="11">
        <f t="shared" si="90"/>
        <v>0</v>
      </c>
      <c r="U24" s="11">
        <f t="shared" si="90"/>
        <v>0</v>
      </c>
      <c r="V24" s="11">
        <f t="shared" si="90"/>
        <v>0</v>
      </c>
      <c r="W24" s="11">
        <f t="shared" si="90"/>
        <v>0</v>
      </c>
      <c r="X24" s="11">
        <f t="shared" si="90"/>
        <v>0</v>
      </c>
      <c r="Y24" s="11">
        <f t="shared" si="90"/>
        <v>0</v>
      </c>
      <c r="Z24" s="11">
        <f t="shared" si="90"/>
        <v>0</v>
      </c>
      <c r="AA24" s="11">
        <f t="shared" si="90"/>
        <v>0</v>
      </c>
      <c r="AB24" s="11">
        <f t="shared" si="90"/>
        <v>0</v>
      </c>
      <c r="AC24" s="11">
        <f t="shared" si="90"/>
        <v>0</v>
      </c>
      <c r="AD24" s="11" t="s">
        <v>3</v>
      </c>
      <c r="AE24" s="25">
        <v>0</v>
      </c>
      <c r="AF24" s="11">
        <f t="shared" ref="AF24" si="91">0*12*AF35</f>
        <v>0</v>
      </c>
      <c r="AG24" s="11">
        <f t="shared" ref="AG24:AH24" si="92">0*12*AG35</f>
        <v>0</v>
      </c>
      <c r="AH24" s="11">
        <f t="shared" si="92"/>
        <v>0</v>
      </c>
      <c r="AI24" s="11">
        <f t="shared" ref="AI24:AK24" si="93">0*12*AI35</f>
        <v>0</v>
      </c>
      <c r="AJ24" s="11">
        <f t="shared" si="93"/>
        <v>0</v>
      </c>
      <c r="AK24" s="11">
        <f t="shared" si="93"/>
        <v>0</v>
      </c>
      <c r="AL24" s="11" t="s">
        <v>3</v>
      </c>
      <c r="AM24" s="41">
        <v>0</v>
      </c>
      <c r="AN24" s="11">
        <f t="shared" ref="AN24:AO24" si="94">0*12*AN35</f>
        <v>0</v>
      </c>
      <c r="AO24" s="11">
        <f t="shared" si="94"/>
        <v>0</v>
      </c>
      <c r="AP24" s="11" t="s">
        <v>3</v>
      </c>
      <c r="AQ24" s="25">
        <v>0</v>
      </c>
      <c r="AR24" s="11">
        <f t="shared" ref="AR24:AS24" si="95">0*1242*AR35</f>
        <v>0</v>
      </c>
      <c r="AS24" s="11">
        <f t="shared" si="95"/>
        <v>0</v>
      </c>
      <c r="AT24" s="11">
        <f t="shared" ref="AT24" si="96">0*1242*AT35</f>
        <v>0</v>
      </c>
    </row>
    <row r="25" spans="1:46" s="1" customFormat="1" ht="25.5" customHeight="1" x14ac:dyDescent="0.2">
      <c r="A25" s="80" t="s">
        <v>29</v>
      </c>
      <c r="B25" s="80"/>
      <c r="C25" s="80"/>
      <c r="D25" s="80"/>
      <c r="E25" s="80"/>
      <c r="F25" s="80"/>
      <c r="G25" s="11" t="s">
        <v>8</v>
      </c>
      <c r="H25" s="11">
        <v>0</v>
      </c>
      <c r="I25" s="11">
        <f>0*12*I35</f>
        <v>0</v>
      </c>
      <c r="J25" s="11">
        <f t="shared" ref="J25:K25" si="97">0*12*J35</f>
        <v>0</v>
      </c>
      <c r="K25" s="11">
        <f t="shared" si="97"/>
        <v>0</v>
      </c>
      <c r="L25" s="11">
        <f t="shared" ref="L25:AC25" si="98">0*12*L35</f>
        <v>0</v>
      </c>
      <c r="M25" s="11">
        <f t="shared" si="98"/>
        <v>0</v>
      </c>
      <c r="N25" s="11">
        <f t="shared" si="98"/>
        <v>0</v>
      </c>
      <c r="O25" s="11">
        <f t="shared" si="98"/>
        <v>0</v>
      </c>
      <c r="P25" s="11">
        <f t="shared" si="98"/>
        <v>0</v>
      </c>
      <c r="Q25" s="11">
        <f t="shared" si="98"/>
        <v>0</v>
      </c>
      <c r="R25" s="11">
        <f t="shared" si="98"/>
        <v>0</v>
      </c>
      <c r="S25" s="11">
        <f t="shared" si="98"/>
        <v>0</v>
      </c>
      <c r="T25" s="11">
        <f t="shared" si="98"/>
        <v>0</v>
      </c>
      <c r="U25" s="11">
        <f t="shared" si="98"/>
        <v>0</v>
      </c>
      <c r="V25" s="11">
        <f t="shared" si="98"/>
        <v>0</v>
      </c>
      <c r="W25" s="11">
        <f t="shared" si="98"/>
        <v>0</v>
      </c>
      <c r="X25" s="11">
        <f t="shared" si="98"/>
        <v>0</v>
      </c>
      <c r="Y25" s="11">
        <f t="shared" si="98"/>
        <v>0</v>
      </c>
      <c r="Z25" s="11">
        <f t="shared" si="98"/>
        <v>0</v>
      </c>
      <c r="AA25" s="11">
        <f t="shared" si="98"/>
        <v>0</v>
      </c>
      <c r="AB25" s="11">
        <f t="shared" si="98"/>
        <v>0</v>
      </c>
      <c r="AC25" s="11">
        <f t="shared" si="98"/>
        <v>0</v>
      </c>
      <c r="AD25" s="11" t="s">
        <v>8</v>
      </c>
      <c r="AE25" s="25">
        <v>0</v>
      </c>
      <c r="AF25" s="11">
        <f t="shared" ref="AF25" si="99">0*12*AF35</f>
        <v>0</v>
      </c>
      <c r="AG25" s="11">
        <f t="shared" ref="AG25:AH25" si="100">0*12*AG35</f>
        <v>0</v>
      </c>
      <c r="AH25" s="11">
        <f t="shared" si="100"/>
        <v>0</v>
      </c>
      <c r="AI25" s="11">
        <f t="shared" ref="AI25:AK25" si="101">0*12*AI35</f>
        <v>0</v>
      </c>
      <c r="AJ25" s="11">
        <f t="shared" si="101"/>
        <v>0</v>
      </c>
      <c r="AK25" s="11">
        <f t="shared" si="101"/>
        <v>0</v>
      </c>
      <c r="AL25" s="11" t="s">
        <v>8</v>
      </c>
      <c r="AM25" s="41">
        <v>0</v>
      </c>
      <c r="AN25" s="11">
        <f t="shared" ref="AN25:AO25" si="102">0*12*AN35</f>
        <v>0</v>
      </c>
      <c r="AO25" s="11">
        <f t="shared" si="102"/>
        <v>0</v>
      </c>
      <c r="AP25" s="11" t="s">
        <v>8</v>
      </c>
      <c r="AQ25" s="25">
        <v>0</v>
      </c>
      <c r="AR25" s="11">
        <f t="shared" ref="AR25:AS25" si="103">0*12*AR35</f>
        <v>0</v>
      </c>
      <c r="AS25" s="11">
        <f t="shared" si="103"/>
        <v>0</v>
      </c>
      <c r="AT25" s="11">
        <f t="shared" ref="AT25" si="104">0*12*AT35</f>
        <v>0</v>
      </c>
    </row>
    <row r="26" spans="1:46" s="1" customFormat="1" ht="57" customHeight="1" x14ac:dyDescent="0.2">
      <c r="A26" s="80" t="s">
        <v>30</v>
      </c>
      <c r="B26" s="80"/>
      <c r="C26" s="80"/>
      <c r="D26" s="80"/>
      <c r="E26" s="80"/>
      <c r="F26" s="80"/>
      <c r="G26" s="12" t="s">
        <v>9</v>
      </c>
      <c r="H26" s="11">
        <f>0.03+0.01</f>
        <v>0.04</v>
      </c>
      <c r="I26" s="11">
        <f>0.04*12*I35</f>
        <v>282.57600000000002</v>
      </c>
      <c r="J26" s="11">
        <f t="shared" ref="J26:K26" si="105">0.04*12*J35</f>
        <v>355.63199999999995</v>
      </c>
      <c r="K26" s="11">
        <f t="shared" si="105"/>
        <v>326.30399999999997</v>
      </c>
      <c r="L26" s="11">
        <f t="shared" ref="L26:AC26" si="106">0.04*12*L35</f>
        <v>158.208</v>
      </c>
      <c r="M26" s="11">
        <f t="shared" si="106"/>
        <v>254.44800000000001</v>
      </c>
      <c r="N26" s="11">
        <f t="shared" si="106"/>
        <v>511.44</v>
      </c>
      <c r="O26" s="11">
        <f t="shared" si="106"/>
        <v>187.29599999999999</v>
      </c>
      <c r="P26" s="11">
        <f t="shared" si="106"/>
        <v>264.14399999999995</v>
      </c>
      <c r="Q26" s="11">
        <f t="shared" si="106"/>
        <v>470.11199999999997</v>
      </c>
      <c r="R26" s="11">
        <f t="shared" si="106"/>
        <v>349.96800000000002</v>
      </c>
      <c r="S26" s="11">
        <f t="shared" si="106"/>
        <v>227.136</v>
      </c>
      <c r="T26" s="11">
        <f t="shared" si="106"/>
        <v>277.00799999999998</v>
      </c>
      <c r="U26" s="11">
        <f t="shared" si="106"/>
        <v>286.416</v>
      </c>
      <c r="V26" s="11">
        <f t="shared" si="106"/>
        <v>274.99199999999996</v>
      </c>
      <c r="W26" s="11">
        <f t="shared" si="106"/>
        <v>204.43199999999999</v>
      </c>
      <c r="X26" s="11">
        <f t="shared" si="106"/>
        <v>202.99199999999999</v>
      </c>
      <c r="Y26" s="11">
        <f t="shared" si="106"/>
        <v>358.46399999999994</v>
      </c>
      <c r="Z26" s="11">
        <f t="shared" si="106"/>
        <v>159.744</v>
      </c>
      <c r="AA26" s="11">
        <f t="shared" si="106"/>
        <v>202.32</v>
      </c>
      <c r="AB26" s="11">
        <f t="shared" si="106"/>
        <v>198.14400000000001</v>
      </c>
      <c r="AC26" s="11">
        <f t="shared" si="106"/>
        <v>201.84</v>
      </c>
      <c r="AD26" s="12" t="s">
        <v>9</v>
      </c>
      <c r="AE26" s="25">
        <v>0.04</v>
      </c>
      <c r="AF26" s="11">
        <f t="shared" ref="AF26" si="107">0.04*12*AF35</f>
        <v>125.23199999999999</v>
      </c>
      <c r="AG26" s="11">
        <f t="shared" ref="AG26:AH26" si="108">0.04*12*AG35</f>
        <v>251.04</v>
      </c>
      <c r="AH26" s="11">
        <f t="shared" si="108"/>
        <v>280.75199999999995</v>
      </c>
      <c r="AI26" s="11">
        <f t="shared" ref="AI26:AK26" si="109">0.04*12*AI35</f>
        <v>157.584</v>
      </c>
      <c r="AJ26" s="11">
        <f t="shared" si="109"/>
        <v>238.07999999999998</v>
      </c>
      <c r="AK26" s="11">
        <f t="shared" si="109"/>
        <v>197.904</v>
      </c>
      <c r="AL26" s="12" t="s">
        <v>9</v>
      </c>
      <c r="AM26" s="41">
        <v>0.04</v>
      </c>
      <c r="AN26" s="11">
        <f t="shared" ref="AN26:AO26" si="110">0.04*12*AN35</f>
        <v>222.14400000000001</v>
      </c>
      <c r="AO26" s="11">
        <f t="shared" si="110"/>
        <v>240.38399999999999</v>
      </c>
      <c r="AP26" s="12" t="s">
        <v>9</v>
      </c>
      <c r="AQ26" s="25">
        <f>0.03+0.01</f>
        <v>0.04</v>
      </c>
      <c r="AR26" s="11">
        <f t="shared" ref="AR26:AS26" si="111">0.04*12*AR35</f>
        <v>251.08799999999999</v>
      </c>
      <c r="AS26" s="11">
        <f t="shared" si="111"/>
        <v>410.01600000000002</v>
      </c>
      <c r="AT26" s="11">
        <f t="shared" ref="AT26" si="112">0.04*12*AT35</f>
        <v>286.84800000000001</v>
      </c>
    </row>
    <row r="27" spans="1:46" s="1" customFormat="1" ht="85.5" customHeight="1" x14ac:dyDescent="0.2">
      <c r="A27" s="80" t="s">
        <v>47</v>
      </c>
      <c r="B27" s="80"/>
      <c r="C27" s="80"/>
      <c r="D27" s="80"/>
      <c r="E27" s="80"/>
      <c r="F27" s="80"/>
      <c r="G27" s="11" t="s">
        <v>8</v>
      </c>
      <c r="H27" s="11">
        <f>0.32+0.18+0.38</f>
        <v>0.88</v>
      </c>
      <c r="I27" s="11">
        <f>0.88*12*I35</f>
        <v>6216.6720000000005</v>
      </c>
      <c r="J27" s="11">
        <f t="shared" ref="J27:K27" si="113">0.88*12*J35</f>
        <v>7823.9040000000005</v>
      </c>
      <c r="K27" s="11">
        <f t="shared" si="113"/>
        <v>7178.6880000000001</v>
      </c>
      <c r="L27" s="11">
        <f t="shared" ref="L27:AC27" si="114">0.88*12*L35</f>
        <v>3480.5760000000005</v>
      </c>
      <c r="M27" s="11">
        <f t="shared" si="114"/>
        <v>5597.8560000000007</v>
      </c>
      <c r="N27" s="11">
        <f t="shared" si="114"/>
        <v>11251.68</v>
      </c>
      <c r="O27" s="11">
        <f t="shared" si="114"/>
        <v>4120.5119999999997</v>
      </c>
      <c r="P27" s="11">
        <f t="shared" si="114"/>
        <v>5811.1679999999997</v>
      </c>
      <c r="Q27" s="11">
        <f t="shared" si="114"/>
        <v>10342.464</v>
      </c>
      <c r="R27" s="11">
        <f t="shared" si="114"/>
        <v>7699.2960000000003</v>
      </c>
      <c r="S27" s="11">
        <f t="shared" si="114"/>
        <v>4996.9920000000002</v>
      </c>
      <c r="T27" s="11">
        <f t="shared" si="114"/>
        <v>6094.1760000000004</v>
      </c>
      <c r="U27" s="11">
        <f t="shared" si="114"/>
        <v>6301.152000000001</v>
      </c>
      <c r="V27" s="11">
        <f t="shared" si="114"/>
        <v>6049.8239999999996</v>
      </c>
      <c r="W27" s="11">
        <f t="shared" si="114"/>
        <v>4497.5039999999999</v>
      </c>
      <c r="X27" s="11">
        <f t="shared" si="114"/>
        <v>4465.8239999999996</v>
      </c>
      <c r="Y27" s="11">
        <f t="shared" si="114"/>
        <v>7886.2079999999996</v>
      </c>
      <c r="Z27" s="11">
        <f t="shared" si="114"/>
        <v>3514.3680000000004</v>
      </c>
      <c r="AA27" s="11">
        <f t="shared" si="114"/>
        <v>4451.04</v>
      </c>
      <c r="AB27" s="11">
        <f t="shared" si="114"/>
        <v>4359.1680000000006</v>
      </c>
      <c r="AC27" s="11">
        <f t="shared" si="114"/>
        <v>4440.4800000000005</v>
      </c>
      <c r="AD27" s="11" t="s">
        <v>8</v>
      </c>
      <c r="AE27" s="25">
        <f>0.31+0.67+0.91+0.3+1.16+0.67</f>
        <v>4.0199999999999996</v>
      </c>
      <c r="AF27" s="11">
        <f t="shared" ref="AF27:AK27" si="115">4.02*12*AF35</f>
        <v>12585.815999999997</v>
      </c>
      <c r="AG27" s="11">
        <f t="shared" si="115"/>
        <v>25229.519999999997</v>
      </c>
      <c r="AH27" s="11">
        <f t="shared" si="115"/>
        <v>28215.575999999997</v>
      </c>
      <c r="AI27" s="11">
        <f t="shared" si="115"/>
        <v>15837.191999999999</v>
      </c>
      <c r="AJ27" s="11">
        <f t="shared" si="115"/>
        <v>23927.039999999997</v>
      </c>
      <c r="AK27" s="11">
        <f t="shared" si="115"/>
        <v>19889.351999999999</v>
      </c>
      <c r="AL27" s="11" t="s">
        <v>8</v>
      </c>
      <c r="AM27" s="41">
        <f>0.67+0.45+0.67</f>
        <v>1.79</v>
      </c>
      <c r="AN27" s="11">
        <f t="shared" ref="AN27:AO27" si="116">1.79*12*AN35</f>
        <v>9940.9440000000013</v>
      </c>
      <c r="AO27" s="11">
        <f t="shared" si="116"/>
        <v>10757.184000000001</v>
      </c>
      <c r="AP27" s="11" t="s">
        <v>8</v>
      </c>
      <c r="AQ27" s="25">
        <f>0.32+0.18+0.38</f>
        <v>0.88</v>
      </c>
      <c r="AR27" s="11">
        <f t="shared" ref="AR27:AS27" si="117">0.88*12*AR35</f>
        <v>5523.9360000000006</v>
      </c>
      <c r="AS27" s="11">
        <f t="shared" si="117"/>
        <v>9020.3520000000008</v>
      </c>
      <c r="AT27" s="11">
        <f t="shared" ref="AT27" si="118">0.88*12*AT35</f>
        <v>6310.6560000000009</v>
      </c>
    </row>
    <row r="28" spans="1:46" s="1" customFormat="1" x14ac:dyDescent="0.2">
      <c r="A28" s="77" t="s">
        <v>7</v>
      </c>
      <c r="B28" s="78"/>
      <c r="C28" s="78"/>
      <c r="D28" s="78"/>
      <c r="E28" s="78"/>
      <c r="F28" s="79"/>
      <c r="G28" s="10"/>
      <c r="H28" s="14">
        <f t="shared" ref="H28" si="119">SUM(H29:H33)</f>
        <v>11.659999999999997</v>
      </c>
      <c r="I28" s="14">
        <f t="shared" ref="I28:K28" si="120">SUM(I29:I33)</f>
        <v>82370.90400000001</v>
      </c>
      <c r="J28" s="14">
        <f t="shared" si="120"/>
        <v>103666.72799999997</v>
      </c>
      <c r="K28" s="14">
        <f t="shared" si="120"/>
        <v>95117.615999999965</v>
      </c>
      <c r="L28" s="14">
        <f t="shared" ref="L28:M28" si="121">SUM(L29:L33)</f>
        <v>46117.632000000005</v>
      </c>
      <c r="M28" s="14">
        <f t="shared" si="121"/>
        <v>74171.592000000004</v>
      </c>
      <c r="N28" s="14">
        <f t="shared" ref="N28:Q28" si="122">SUM(N29:N33)</f>
        <v>149084.75999999998</v>
      </c>
      <c r="O28" s="14">
        <f t="shared" si="122"/>
        <v>54596.784</v>
      </c>
      <c r="P28" s="14">
        <f t="shared" si="122"/>
        <v>76997.975999999981</v>
      </c>
      <c r="Q28" s="14">
        <f t="shared" si="122"/>
        <v>137037.64799999999</v>
      </c>
      <c r="R28" s="14">
        <f t="shared" ref="R28:Y28" si="123">SUM(R29:R33)</f>
        <v>102015.67199999999</v>
      </c>
      <c r="S28" s="14">
        <f t="shared" si="123"/>
        <v>66210.144</v>
      </c>
      <c r="T28" s="14">
        <f t="shared" si="123"/>
        <v>80747.831999999995</v>
      </c>
      <c r="U28" s="14">
        <f t="shared" si="123"/>
        <v>83490.263999999996</v>
      </c>
      <c r="V28" s="14">
        <f t="shared" si="123"/>
        <v>80160.167999999976</v>
      </c>
      <c r="W28" s="14">
        <f t="shared" si="123"/>
        <v>59591.927999999985</v>
      </c>
      <c r="X28" s="14">
        <f t="shared" si="123"/>
        <v>59172.167999999998</v>
      </c>
      <c r="Y28" s="14">
        <f t="shared" si="123"/>
        <v>104492.25599999999</v>
      </c>
      <c r="Z28" s="14">
        <f t="shared" ref="Z28:AC28" si="124">SUM(Z29:Z33)</f>
        <v>46565.375999999997</v>
      </c>
      <c r="AA28" s="14">
        <f t="shared" si="124"/>
        <v>58976.279999999992</v>
      </c>
      <c r="AB28" s="14">
        <f t="shared" si="124"/>
        <v>57758.975999999995</v>
      </c>
      <c r="AC28" s="14">
        <f t="shared" si="124"/>
        <v>58836.359999999986</v>
      </c>
      <c r="AD28" s="10"/>
      <c r="AE28" s="26">
        <f t="shared" ref="AE28" si="125">SUM(AE29:AE33)</f>
        <v>6.8</v>
      </c>
      <c r="AF28" s="14">
        <f t="shared" ref="AF28" si="126">SUM(AF29:AF33)</f>
        <v>21289.439999999999</v>
      </c>
      <c r="AG28" s="14">
        <f t="shared" ref="AG28:AH28" si="127">SUM(AG29:AG33)</f>
        <v>42676.799999999996</v>
      </c>
      <c r="AH28" s="14">
        <f t="shared" si="127"/>
        <v>47727.839999999989</v>
      </c>
      <c r="AI28" s="14">
        <f t="shared" ref="AI28:AK28" si="128">SUM(AI29:AI33)</f>
        <v>26789.280000000002</v>
      </c>
      <c r="AJ28" s="14">
        <f t="shared" si="128"/>
        <v>40473.599999999999</v>
      </c>
      <c r="AK28" s="14">
        <f t="shared" si="128"/>
        <v>33643.68</v>
      </c>
      <c r="AL28" s="10"/>
      <c r="AM28" s="42">
        <f t="shared" ref="AM28:AO28" si="129">SUM(AM29:AM33)</f>
        <v>4.6500000000000004</v>
      </c>
      <c r="AN28" s="14">
        <f t="shared" ref="AN28" si="130">SUM(AN29:AN33)</f>
        <v>25824.240000000005</v>
      </c>
      <c r="AO28" s="14">
        <f t="shared" si="129"/>
        <v>27944.639999999999</v>
      </c>
      <c r="AP28" s="10"/>
      <c r="AQ28" s="26">
        <f t="shared" ref="AQ28" si="131">SUM(AQ29:AQ33)</f>
        <v>6.28</v>
      </c>
      <c r="AR28" s="14">
        <f t="shared" ref="AR28:AT28" si="132">SUM(AR29:AR33)</f>
        <v>39420.815999999992</v>
      </c>
      <c r="AS28" s="14">
        <f t="shared" si="132"/>
        <v>64372.511999999995</v>
      </c>
      <c r="AT28" s="14">
        <f t="shared" si="132"/>
        <v>45035.135999999999</v>
      </c>
    </row>
    <row r="29" spans="1:46" s="1" customFormat="1" ht="176.25" customHeight="1" x14ac:dyDescent="0.2">
      <c r="A29" s="80" t="s">
        <v>39</v>
      </c>
      <c r="B29" s="80"/>
      <c r="C29" s="80"/>
      <c r="D29" s="80"/>
      <c r="E29" s="80"/>
      <c r="F29" s="80"/>
      <c r="G29" s="12" t="s">
        <v>44</v>
      </c>
      <c r="H29" s="11">
        <f>0.49+0.35+2.46+2.46+0.81+0.1+0.13+0.14+0.1+0.03+0.02+0.04+0.01</f>
        <v>7.1399999999999988</v>
      </c>
      <c r="I29" s="11">
        <f>7.14*12*I35</f>
        <v>50439.815999999999</v>
      </c>
      <c r="J29" s="11">
        <f t="shared" ref="J29:K29" si="133">7.14*12*J35</f>
        <v>63480.311999999991</v>
      </c>
      <c r="K29" s="11">
        <f t="shared" si="133"/>
        <v>58245.263999999988</v>
      </c>
      <c r="L29" s="11">
        <f t="shared" ref="L29:AC29" si="134">7.14*12*L35</f>
        <v>28240.128000000001</v>
      </c>
      <c r="M29" s="11">
        <f t="shared" si="134"/>
        <v>45418.968000000001</v>
      </c>
      <c r="N29" s="11">
        <f t="shared" si="134"/>
        <v>91292.04</v>
      </c>
      <c r="O29" s="11">
        <f t="shared" si="134"/>
        <v>33432.335999999996</v>
      </c>
      <c r="P29" s="11">
        <f t="shared" si="134"/>
        <v>47149.703999999991</v>
      </c>
      <c r="Q29" s="11">
        <f t="shared" si="134"/>
        <v>83914.991999999984</v>
      </c>
      <c r="R29" s="11">
        <f t="shared" si="134"/>
        <v>62469.287999999993</v>
      </c>
      <c r="S29" s="11">
        <f t="shared" si="134"/>
        <v>40543.775999999998</v>
      </c>
      <c r="T29" s="11">
        <f t="shared" si="134"/>
        <v>49445.928</v>
      </c>
      <c r="U29" s="11">
        <f t="shared" si="134"/>
        <v>51125.256000000001</v>
      </c>
      <c r="V29" s="11">
        <f t="shared" si="134"/>
        <v>49086.071999999993</v>
      </c>
      <c r="W29" s="11">
        <f t="shared" si="134"/>
        <v>36491.111999999994</v>
      </c>
      <c r="X29" s="11">
        <f t="shared" si="134"/>
        <v>36234.071999999993</v>
      </c>
      <c r="Y29" s="11">
        <f t="shared" si="134"/>
        <v>63985.823999999993</v>
      </c>
      <c r="Z29" s="11">
        <f t="shared" si="134"/>
        <v>28514.304</v>
      </c>
      <c r="AA29" s="11">
        <f t="shared" si="134"/>
        <v>36114.119999999995</v>
      </c>
      <c r="AB29" s="11">
        <f t="shared" si="134"/>
        <v>35368.703999999998</v>
      </c>
      <c r="AC29" s="11">
        <f t="shared" si="134"/>
        <v>36028.439999999995</v>
      </c>
      <c r="AD29" s="12" t="s">
        <v>44</v>
      </c>
      <c r="AE29" s="25">
        <f>0.73+0.12+0.05+0.13+0.28+0.3+0.03+0.02+0.05+0.03+0.5</f>
        <v>2.2400000000000002</v>
      </c>
      <c r="AF29" s="11">
        <f t="shared" ref="AF29:AK29" si="135">2.24*12*AF35</f>
        <v>7012.9920000000002</v>
      </c>
      <c r="AG29" s="11">
        <f t="shared" si="135"/>
        <v>14058.240000000002</v>
      </c>
      <c r="AH29" s="11">
        <f t="shared" si="135"/>
        <v>15722.112000000001</v>
      </c>
      <c r="AI29" s="11">
        <f t="shared" si="135"/>
        <v>8824.7040000000015</v>
      </c>
      <c r="AJ29" s="11">
        <f t="shared" si="135"/>
        <v>13332.480000000001</v>
      </c>
      <c r="AK29" s="11">
        <f t="shared" si="135"/>
        <v>11082.624000000002</v>
      </c>
      <c r="AL29" s="12" t="s">
        <v>44</v>
      </c>
      <c r="AM29" s="41">
        <f>0.73+0.12+0.05+0.13+0.3+0.03+0.02+0.05+0.03+0.5</f>
        <v>1.9600000000000002</v>
      </c>
      <c r="AN29" s="11">
        <f t="shared" ref="AN29:AO29" si="136">1.96*12*AN35</f>
        <v>10885.056</v>
      </c>
      <c r="AO29" s="11">
        <f t="shared" si="136"/>
        <v>11778.816000000001</v>
      </c>
      <c r="AP29" s="12" t="s">
        <v>44</v>
      </c>
      <c r="AQ29" s="25">
        <f>0.49+0.35+0.74+0.74+0.41+0.1+0.13+0.14+0.1+0.03+0.02+0.04+0.01</f>
        <v>3.3000000000000003</v>
      </c>
      <c r="AR29" s="11">
        <f>3.3*12*AR35</f>
        <v>20714.759999999998</v>
      </c>
      <c r="AS29" s="11">
        <f t="shared" ref="AS29:AT29" si="137">3.3*12*AS35</f>
        <v>33826.32</v>
      </c>
      <c r="AT29" s="11">
        <f t="shared" si="137"/>
        <v>23664.959999999999</v>
      </c>
    </row>
    <row r="30" spans="1:46" s="1" customFormat="1" ht="84.75" customHeight="1" x14ac:dyDescent="0.2">
      <c r="A30" s="81" t="s">
        <v>6</v>
      </c>
      <c r="B30" s="81"/>
      <c r="C30" s="81"/>
      <c r="D30" s="81"/>
      <c r="E30" s="81"/>
      <c r="F30" s="81"/>
      <c r="G30" s="12" t="s">
        <v>5</v>
      </c>
      <c r="H30" s="11">
        <v>1.4</v>
      </c>
      <c r="I30" s="11">
        <f>1.4*12*I35</f>
        <v>9890.16</v>
      </c>
      <c r="J30" s="11">
        <f t="shared" ref="J30:K30" si="138">1.4*12*J35</f>
        <v>12447.119999999997</v>
      </c>
      <c r="K30" s="11">
        <f t="shared" si="138"/>
        <v>11420.639999999998</v>
      </c>
      <c r="L30" s="11">
        <f t="shared" ref="L30:AC30" si="139">1.4*12*L35</f>
        <v>5537.28</v>
      </c>
      <c r="M30" s="11">
        <f t="shared" si="139"/>
        <v>8905.6799999999985</v>
      </c>
      <c r="N30" s="11">
        <f t="shared" si="139"/>
        <v>17900.399999999998</v>
      </c>
      <c r="O30" s="11">
        <f t="shared" si="139"/>
        <v>6555.3599999999988</v>
      </c>
      <c r="P30" s="11">
        <f t="shared" si="139"/>
        <v>9245.0399999999972</v>
      </c>
      <c r="Q30" s="11">
        <f t="shared" si="139"/>
        <v>16453.919999999998</v>
      </c>
      <c r="R30" s="11">
        <f t="shared" si="139"/>
        <v>12248.88</v>
      </c>
      <c r="S30" s="11">
        <f t="shared" si="139"/>
        <v>7949.7599999999984</v>
      </c>
      <c r="T30" s="11">
        <f t="shared" si="139"/>
        <v>9695.2799999999988</v>
      </c>
      <c r="U30" s="11">
        <f t="shared" si="139"/>
        <v>10024.56</v>
      </c>
      <c r="V30" s="11">
        <f t="shared" si="139"/>
        <v>9624.7199999999975</v>
      </c>
      <c r="W30" s="11">
        <f t="shared" si="139"/>
        <v>7155.1199999999981</v>
      </c>
      <c r="X30" s="11">
        <f t="shared" si="139"/>
        <v>7104.7199999999984</v>
      </c>
      <c r="Y30" s="11">
        <f t="shared" si="139"/>
        <v>12546.239999999998</v>
      </c>
      <c r="Z30" s="11">
        <f t="shared" si="139"/>
        <v>5591.0399999999991</v>
      </c>
      <c r="AA30" s="11">
        <f t="shared" si="139"/>
        <v>7081.1999999999989</v>
      </c>
      <c r="AB30" s="11">
        <f t="shared" si="139"/>
        <v>6935.0399999999991</v>
      </c>
      <c r="AC30" s="11">
        <f t="shared" si="139"/>
        <v>7064.3999999999987</v>
      </c>
      <c r="AD30" s="12" t="s">
        <v>5</v>
      </c>
      <c r="AE30" s="25">
        <v>1.39</v>
      </c>
      <c r="AF30" s="11">
        <f t="shared" ref="AF30:AK30" si="140">1.39*12*AF35</f>
        <v>4351.8119999999999</v>
      </c>
      <c r="AG30" s="11">
        <f t="shared" si="140"/>
        <v>8723.64</v>
      </c>
      <c r="AH30" s="11">
        <f t="shared" si="140"/>
        <v>9756.1319999999996</v>
      </c>
      <c r="AI30" s="11">
        <f t="shared" si="140"/>
        <v>5476.0439999999999</v>
      </c>
      <c r="AJ30" s="11">
        <f t="shared" si="140"/>
        <v>8273.2800000000007</v>
      </c>
      <c r="AK30" s="11">
        <f t="shared" si="140"/>
        <v>6877.1639999999998</v>
      </c>
      <c r="AL30" s="12" t="s">
        <v>5</v>
      </c>
      <c r="AM30" s="41">
        <v>1.39</v>
      </c>
      <c r="AN30" s="11">
        <f t="shared" ref="AN30:AO30" si="141">1.39*12*AN35</f>
        <v>7719.5039999999999</v>
      </c>
      <c r="AO30" s="11">
        <f t="shared" si="141"/>
        <v>8353.3439999999991</v>
      </c>
      <c r="AP30" s="12" t="s">
        <v>5</v>
      </c>
      <c r="AQ30" s="25">
        <v>1.4</v>
      </c>
      <c r="AR30" s="11">
        <f t="shared" ref="AR30:AS30" si="142">1.4*12*AR35</f>
        <v>8788.0799999999981</v>
      </c>
      <c r="AS30" s="11">
        <f t="shared" si="142"/>
        <v>14350.559999999998</v>
      </c>
      <c r="AT30" s="11">
        <f t="shared" ref="AT30" si="143">1.4*12*AT35</f>
        <v>10039.679999999998</v>
      </c>
    </row>
    <row r="31" spans="1:46" s="1" customFormat="1" ht="22.5" x14ac:dyDescent="0.2">
      <c r="A31" s="81" t="s">
        <v>37</v>
      </c>
      <c r="B31" s="81"/>
      <c r="C31" s="81"/>
      <c r="D31" s="81"/>
      <c r="E31" s="81"/>
      <c r="F31" s="81"/>
      <c r="G31" s="13" t="s">
        <v>45</v>
      </c>
      <c r="H31" s="11">
        <f>0.51+0.3+0.22+0.12+0.17+0.22</f>
        <v>1.5399999999999998</v>
      </c>
      <c r="I31" s="11">
        <f>1.54*12*I35</f>
        <v>10879.176000000001</v>
      </c>
      <c r="J31" s="11">
        <f t="shared" ref="J31:K31" si="144">1.54*12*J35</f>
        <v>13691.832</v>
      </c>
      <c r="K31" s="11">
        <f t="shared" si="144"/>
        <v>12562.704</v>
      </c>
      <c r="L31" s="11">
        <f t="shared" ref="L31:AC31" si="145">1.54*12*L35</f>
        <v>6091.0080000000007</v>
      </c>
      <c r="M31" s="11">
        <f t="shared" si="145"/>
        <v>9796.2480000000014</v>
      </c>
      <c r="N31" s="11">
        <f t="shared" si="145"/>
        <v>19690.439999999999</v>
      </c>
      <c r="O31" s="11">
        <f t="shared" si="145"/>
        <v>7210.8959999999997</v>
      </c>
      <c r="P31" s="11">
        <f t="shared" si="145"/>
        <v>10169.544</v>
      </c>
      <c r="Q31" s="11">
        <f t="shared" si="145"/>
        <v>18099.312000000002</v>
      </c>
      <c r="R31" s="11">
        <f t="shared" si="145"/>
        <v>13473.768</v>
      </c>
      <c r="S31" s="11">
        <f t="shared" si="145"/>
        <v>8744.7360000000008</v>
      </c>
      <c r="T31" s="11">
        <f t="shared" si="145"/>
        <v>10664.808000000001</v>
      </c>
      <c r="U31" s="11">
        <f t="shared" si="145"/>
        <v>11027.016000000001</v>
      </c>
      <c r="V31" s="11">
        <f t="shared" si="145"/>
        <v>10587.191999999999</v>
      </c>
      <c r="W31" s="11">
        <f t="shared" si="145"/>
        <v>7870.6319999999996</v>
      </c>
      <c r="X31" s="11">
        <f t="shared" si="145"/>
        <v>7815.192</v>
      </c>
      <c r="Y31" s="11">
        <f t="shared" si="145"/>
        <v>13800.864</v>
      </c>
      <c r="Z31" s="11">
        <f t="shared" si="145"/>
        <v>6150.1440000000002</v>
      </c>
      <c r="AA31" s="11">
        <f t="shared" si="145"/>
        <v>7789.3200000000006</v>
      </c>
      <c r="AB31" s="11">
        <f t="shared" si="145"/>
        <v>7628.5440000000008</v>
      </c>
      <c r="AC31" s="11">
        <f t="shared" si="145"/>
        <v>7770.84</v>
      </c>
      <c r="AD31" s="13" t="s">
        <v>45</v>
      </c>
      <c r="AE31" s="25">
        <f>0.76+0.3+0.22+0.12+0.17</f>
        <v>1.5699999999999998</v>
      </c>
      <c r="AF31" s="11">
        <f t="shared" ref="AF31:AK31" si="146">1.57*12*AF35</f>
        <v>4915.3559999999998</v>
      </c>
      <c r="AG31" s="11">
        <f t="shared" si="146"/>
        <v>9853.32</v>
      </c>
      <c r="AH31" s="11">
        <f t="shared" si="146"/>
        <v>11019.516</v>
      </c>
      <c r="AI31" s="11">
        <f t="shared" si="146"/>
        <v>6185.1720000000005</v>
      </c>
      <c r="AJ31" s="11">
        <f t="shared" si="146"/>
        <v>9344.64</v>
      </c>
      <c r="AK31" s="11">
        <f t="shared" si="146"/>
        <v>7767.732</v>
      </c>
      <c r="AL31" s="13" t="s">
        <v>45</v>
      </c>
      <c r="AM31" s="41">
        <v>0</v>
      </c>
      <c r="AN31" s="11">
        <f t="shared" ref="AN31:AO31" si="147">0*12*AN35</f>
        <v>0</v>
      </c>
      <c r="AO31" s="11">
        <f t="shared" si="147"/>
        <v>0</v>
      </c>
      <c r="AP31" s="13" t="s">
        <v>45</v>
      </c>
      <c r="AQ31" s="25">
        <v>0</v>
      </c>
      <c r="AR31" s="11">
        <f>0*12*AR35</f>
        <v>0</v>
      </c>
      <c r="AS31" s="11">
        <f t="shared" ref="AS31:AT31" si="148">0*12*AS35</f>
        <v>0</v>
      </c>
      <c r="AT31" s="11">
        <f t="shared" si="148"/>
        <v>0</v>
      </c>
    </row>
    <row r="32" spans="1:46" s="1" customFormat="1" x14ac:dyDescent="0.2">
      <c r="A32" s="81" t="s">
        <v>50</v>
      </c>
      <c r="B32" s="81"/>
      <c r="C32" s="81"/>
      <c r="D32" s="81"/>
      <c r="E32" s="81"/>
      <c r="F32" s="81"/>
      <c r="G32" s="11" t="s">
        <v>4</v>
      </c>
      <c r="H32" s="11">
        <v>0.87</v>
      </c>
      <c r="I32" s="11">
        <f>0.87*12*I35</f>
        <v>6146.0280000000002</v>
      </c>
      <c r="J32" s="11">
        <f t="shared" ref="J32:K32" si="149">0.87*12*J35</f>
        <v>7734.9959999999992</v>
      </c>
      <c r="K32" s="11">
        <f t="shared" si="149"/>
        <v>7097.1119999999992</v>
      </c>
      <c r="L32" s="11">
        <f t="shared" ref="L32:AC32" si="150">0.87*12*L35</f>
        <v>3441.0239999999999</v>
      </c>
      <c r="M32" s="11">
        <f t="shared" si="150"/>
        <v>5534.2439999999997</v>
      </c>
      <c r="N32" s="11">
        <f t="shared" si="150"/>
        <v>11123.82</v>
      </c>
      <c r="O32" s="11">
        <f t="shared" si="150"/>
        <v>4073.6879999999996</v>
      </c>
      <c r="P32" s="11">
        <f t="shared" si="150"/>
        <v>5745.1319999999996</v>
      </c>
      <c r="Q32" s="11">
        <f t="shared" si="150"/>
        <v>10224.936</v>
      </c>
      <c r="R32" s="11">
        <f t="shared" si="150"/>
        <v>7611.8040000000001</v>
      </c>
      <c r="S32" s="11">
        <f t="shared" si="150"/>
        <v>4940.2079999999996</v>
      </c>
      <c r="T32" s="11">
        <f t="shared" si="150"/>
        <v>6024.924</v>
      </c>
      <c r="U32" s="11">
        <f t="shared" si="150"/>
        <v>6229.5479999999998</v>
      </c>
      <c r="V32" s="11">
        <f t="shared" si="150"/>
        <v>5981.0759999999991</v>
      </c>
      <c r="W32" s="11">
        <f t="shared" si="150"/>
        <v>4446.3959999999997</v>
      </c>
      <c r="X32" s="11">
        <f t="shared" si="150"/>
        <v>4415.0759999999991</v>
      </c>
      <c r="Y32" s="11">
        <f t="shared" si="150"/>
        <v>7796.5919999999987</v>
      </c>
      <c r="Z32" s="11">
        <f t="shared" si="150"/>
        <v>3474.4319999999998</v>
      </c>
      <c r="AA32" s="11">
        <f t="shared" si="150"/>
        <v>4400.46</v>
      </c>
      <c r="AB32" s="11">
        <f t="shared" si="150"/>
        <v>4309.6319999999996</v>
      </c>
      <c r="AC32" s="11">
        <f t="shared" si="150"/>
        <v>4390.0199999999995</v>
      </c>
      <c r="AD32" s="11" t="s">
        <v>4</v>
      </c>
      <c r="AE32" s="25">
        <v>1.1499999999999999</v>
      </c>
      <c r="AF32" s="11">
        <f t="shared" ref="AF32:AK32" si="151">1.15*12*AF35</f>
        <v>3600.4199999999996</v>
      </c>
      <c r="AG32" s="11">
        <f t="shared" si="151"/>
        <v>7217.4</v>
      </c>
      <c r="AH32" s="11">
        <f t="shared" si="151"/>
        <v>8071.619999999999</v>
      </c>
      <c r="AI32" s="11">
        <f t="shared" si="151"/>
        <v>4530.54</v>
      </c>
      <c r="AJ32" s="11">
        <f t="shared" si="151"/>
        <v>6844.7999999999993</v>
      </c>
      <c r="AK32" s="11">
        <f t="shared" si="151"/>
        <v>5689.74</v>
      </c>
      <c r="AL32" s="11" t="s">
        <v>4</v>
      </c>
      <c r="AM32" s="41">
        <v>0.9</v>
      </c>
      <c r="AN32" s="11">
        <f t="shared" ref="AN32:AO32" si="152">0.9*12*AN35</f>
        <v>4998.2400000000007</v>
      </c>
      <c r="AO32" s="11">
        <f t="shared" si="152"/>
        <v>5408.64</v>
      </c>
      <c r="AP32" s="11" t="s">
        <v>4</v>
      </c>
      <c r="AQ32" s="25">
        <v>0.87</v>
      </c>
      <c r="AR32" s="11">
        <f t="shared" ref="AR32:AS32" si="153">0.87*12*AR35</f>
        <v>5461.1639999999998</v>
      </c>
      <c r="AS32" s="11">
        <f t="shared" si="153"/>
        <v>8917.848</v>
      </c>
      <c r="AT32" s="11">
        <f t="shared" ref="AT32" si="154">0.87*12*AT35</f>
        <v>6238.9439999999995</v>
      </c>
    </row>
    <row r="33" spans="1:50" s="1" customFormat="1" x14ac:dyDescent="0.2">
      <c r="A33" s="81" t="s">
        <v>51</v>
      </c>
      <c r="B33" s="81"/>
      <c r="C33" s="81"/>
      <c r="D33" s="81"/>
      <c r="E33" s="81"/>
      <c r="F33" s="81"/>
      <c r="G33" s="11" t="s">
        <v>8</v>
      </c>
      <c r="H33" s="11">
        <v>0.71</v>
      </c>
      <c r="I33" s="11">
        <f>0.71*12*I35</f>
        <v>5015.7240000000002</v>
      </c>
      <c r="J33" s="11">
        <f t="shared" ref="J33:K33" si="155">0.71*12*J35</f>
        <v>6312.4679999999998</v>
      </c>
      <c r="K33" s="11">
        <f t="shared" si="155"/>
        <v>5791.8959999999997</v>
      </c>
      <c r="L33" s="11">
        <f t="shared" ref="L33:AC33" si="156">0.71*12*L35</f>
        <v>2808.192</v>
      </c>
      <c r="M33" s="11">
        <f t="shared" si="156"/>
        <v>4516.4520000000002</v>
      </c>
      <c r="N33" s="11">
        <f t="shared" si="156"/>
        <v>9078.06</v>
      </c>
      <c r="O33" s="11">
        <f t="shared" si="156"/>
        <v>3324.5039999999999</v>
      </c>
      <c r="P33" s="11">
        <f t="shared" si="156"/>
        <v>4688.5559999999996</v>
      </c>
      <c r="Q33" s="11">
        <f t="shared" si="156"/>
        <v>8344.4879999999994</v>
      </c>
      <c r="R33" s="11">
        <f t="shared" si="156"/>
        <v>6211.9319999999998</v>
      </c>
      <c r="S33" s="11">
        <f t="shared" si="156"/>
        <v>4031.6639999999998</v>
      </c>
      <c r="T33" s="11">
        <f t="shared" si="156"/>
        <v>4916.8919999999998</v>
      </c>
      <c r="U33" s="11">
        <f t="shared" si="156"/>
        <v>5083.884</v>
      </c>
      <c r="V33" s="11">
        <f t="shared" si="156"/>
        <v>4881.1079999999993</v>
      </c>
      <c r="W33" s="11">
        <f t="shared" si="156"/>
        <v>3628.6679999999997</v>
      </c>
      <c r="X33" s="11">
        <f t="shared" si="156"/>
        <v>3603.1079999999997</v>
      </c>
      <c r="Y33" s="11">
        <f t="shared" si="156"/>
        <v>6362.735999999999</v>
      </c>
      <c r="Z33" s="11">
        <f t="shared" si="156"/>
        <v>2835.4560000000001</v>
      </c>
      <c r="AA33" s="11">
        <f t="shared" si="156"/>
        <v>3591.18</v>
      </c>
      <c r="AB33" s="11">
        <f t="shared" si="156"/>
        <v>3517.056</v>
      </c>
      <c r="AC33" s="11">
        <f t="shared" si="156"/>
        <v>3582.66</v>
      </c>
      <c r="AD33" s="11" t="s">
        <v>8</v>
      </c>
      <c r="AE33" s="25">
        <v>0.45</v>
      </c>
      <c r="AF33" s="11">
        <f t="shared" ref="AF33:AK33" si="157">0.45*12*AF35</f>
        <v>1408.86</v>
      </c>
      <c r="AG33" s="11">
        <f t="shared" si="157"/>
        <v>2824.2000000000003</v>
      </c>
      <c r="AH33" s="11">
        <f t="shared" si="157"/>
        <v>3158.46</v>
      </c>
      <c r="AI33" s="11">
        <f t="shared" si="157"/>
        <v>1772.8200000000002</v>
      </c>
      <c r="AJ33" s="11">
        <f t="shared" si="157"/>
        <v>2678.4</v>
      </c>
      <c r="AK33" s="11">
        <f t="shared" si="157"/>
        <v>2226.42</v>
      </c>
      <c r="AL33" s="11" t="s">
        <v>8</v>
      </c>
      <c r="AM33" s="41">
        <v>0.4</v>
      </c>
      <c r="AN33" s="11">
        <f t="shared" ref="AN33:AO33" si="158">0.4*12*AN35</f>
        <v>2221.4400000000005</v>
      </c>
      <c r="AO33" s="11">
        <f t="shared" si="158"/>
        <v>2403.8400000000006</v>
      </c>
      <c r="AP33" s="11" t="s">
        <v>8</v>
      </c>
      <c r="AQ33" s="25">
        <v>0.71</v>
      </c>
      <c r="AR33" s="11">
        <f t="shared" ref="AR33:AS33" si="159">0.71*12*AR35</f>
        <v>4456.8119999999999</v>
      </c>
      <c r="AS33" s="11">
        <f t="shared" si="159"/>
        <v>7277.7839999999997</v>
      </c>
      <c r="AT33" s="11">
        <f t="shared" ref="AT33" si="160">0.71*12*AT35</f>
        <v>5091.5519999999997</v>
      </c>
    </row>
    <row r="34" spans="1:50" s="1" customFormat="1" x14ac:dyDescent="0.2">
      <c r="A34" s="91" t="s">
        <v>2</v>
      </c>
      <c r="B34" s="92"/>
      <c r="C34" s="92"/>
      <c r="D34" s="92"/>
      <c r="E34" s="92"/>
      <c r="F34" s="93"/>
      <c r="G34" s="17"/>
      <c r="H34" s="17"/>
      <c r="I34" s="18">
        <f>I14+I22+I28</f>
        <v>128925.30000000002</v>
      </c>
      <c r="J34" s="18">
        <f t="shared" ref="J34:K34" si="161">J14+J22+J28</f>
        <v>162257.09999999998</v>
      </c>
      <c r="K34" s="18">
        <f t="shared" si="161"/>
        <v>148876.19999999995</v>
      </c>
      <c r="L34" s="18">
        <f t="shared" ref="L34:AC34" si="162">L14+L22+L28</f>
        <v>72182.400000000009</v>
      </c>
      <c r="M34" s="18">
        <f t="shared" si="162"/>
        <v>116091.90000000001</v>
      </c>
      <c r="N34" s="18">
        <f t="shared" si="162"/>
        <v>233344.49999999997</v>
      </c>
      <c r="O34" s="18">
        <f t="shared" si="162"/>
        <v>85453.8</v>
      </c>
      <c r="P34" s="18">
        <f t="shared" si="162"/>
        <v>120515.69999999998</v>
      </c>
      <c r="Q34" s="18">
        <f t="shared" si="162"/>
        <v>214488.59999999998</v>
      </c>
      <c r="R34" s="18">
        <f t="shared" si="162"/>
        <v>159672.9</v>
      </c>
      <c r="S34" s="18">
        <f t="shared" si="162"/>
        <v>103630.8</v>
      </c>
      <c r="T34" s="18">
        <f t="shared" si="162"/>
        <v>126384.9</v>
      </c>
      <c r="U34" s="18">
        <f t="shared" si="162"/>
        <v>130677.3</v>
      </c>
      <c r="V34" s="18">
        <f t="shared" si="162"/>
        <v>125465.09999999998</v>
      </c>
      <c r="W34" s="18">
        <f t="shared" si="162"/>
        <v>93272.099999999977</v>
      </c>
      <c r="X34" s="18">
        <f t="shared" si="162"/>
        <v>92615.1</v>
      </c>
      <c r="Y34" s="18">
        <f t="shared" si="162"/>
        <v>163549.20000000001</v>
      </c>
      <c r="Z34" s="18">
        <f t="shared" si="162"/>
        <v>72883.199999999997</v>
      </c>
      <c r="AA34" s="18">
        <f t="shared" si="162"/>
        <v>92308.5</v>
      </c>
      <c r="AB34" s="18">
        <f t="shared" si="162"/>
        <v>90403.199999999997</v>
      </c>
      <c r="AC34" s="18">
        <f t="shared" si="162"/>
        <v>92089.499999999985</v>
      </c>
      <c r="AD34" s="17"/>
      <c r="AE34" s="31"/>
      <c r="AF34" s="18">
        <f t="shared" ref="AF34" si="163">AF14+AF22+AF28</f>
        <v>53567.987999999998</v>
      </c>
      <c r="AG34" s="18">
        <f t="shared" ref="AG34:AH34" si="164">AG14+AG22+AG28</f>
        <v>107382.35999999999</v>
      </c>
      <c r="AH34" s="18">
        <f t="shared" si="164"/>
        <v>120091.66800000001</v>
      </c>
      <c r="AI34" s="18">
        <f t="shared" ref="AI34:AK34" si="165">AI14+AI22+AI28</f>
        <v>67406.555999999997</v>
      </c>
      <c r="AJ34" s="18">
        <f t="shared" si="165"/>
        <v>101838.72</v>
      </c>
      <c r="AK34" s="18">
        <f t="shared" si="165"/>
        <v>84653.435999999987</v>
      </c>
      <c r="AL34" s="17"/>
      <c r="AM34" s="43"/>
      <c r="AN34" s="18">
        <f t="shared" ref="AN34:AO34" si="166">AN14+AN22+AN28</f>
        <v>70697.328000000009</v>
      </c>
      <c r="AO34" s="18">
        <f t="shared" si="166"/>
        <v>76502.207999999999</v>
      </c>
      <c r="AP34" s="17"/>
      <c r="AQ34" s="29"/>
      <c r="AR34" s="18">
        <f t="shared" ref="AR34:AS34" si="167">AR14+AR22+AR28</f>
        <v>80787.563999999998</v>
      </c>
      <c r="AS34" s="18">
        <f t="shared" si="167"/>
        <v>131922.64799999999</v>
      </c>
      <c r="AT34" s="18">
        <f t="shared" ref="AT34" si="168">AT14+AT22+AT28</f>
        <v>92293.343999999997</v>
      </c>
      <c r="AU34" s="48"/>
      <c r="AV34" s="48">
        <f>SUM(I34:AU34)</f>
        <v>3612231.120000001</v>
      </c>
      <c r="AW34" s="1">
        <f>AV34/12*0.05</f>
        <v>15050.963000000003</v>
      </c>
    </row>
    <row r="35" spans="1:50" s="21" customFormat="1" x14ac:dyDescent="0.2">
      <c r="A35" s="82" t="s">
        <v>1</v>
      </c>
      <c r="B35" s="82"/>
      <c r="C35" s="82"/>
      <c r="D35" s="82"/>
      <c r="E35" s="82"/>
      <c r="F35" s="82"/>
      <c r="G35" s="34"/>
      <c r="H35" s="35"/>
      <c r="I35" s="59" t="s">
        <v>80</v>
      </c>
      <c r="J35" s="59" t="s">
        <v>81</v>
      </c>
      <c r="K35" s="59" t="s">
        <v>82</v>
      </c>
      <c r="L35" s="59" t="s">
        <v>56</v>
      </c>
      <c r="M35" s="59" t="s">
        <v>83</v>
      </c>
      <c r="N35" s="59" t="s">
        <v>84</v>
      </c>
      <c r="O35" s="59" t="s">
        <v>85</v>
      </c>
      <c r="P35" s="59" t="s">
        <v>86</v>
      </c>
      <c r="Q35" s="59" t="s">
        <v>87</v>
      </c>
      <c r="R35" s="59" t="s">
        <v>88</v>
      </c>
      <c r="S35" s="59" t="s">
        <v>89</v>
      </c>
      <c r="T35" s="59" t="s">
        <v>90</v>
      </c>
      <c r="U35" s="59" t="s">
        <v>91</v>
      </c>
      <c r="V35" s="59" t="s">
        <v>92</v>
      </c>
      <c r="W35" s="59" t="s">
        <v>93</v>
      </c>
      <c r="X35" s="59" t="s">
        <v>94</v>
      </c>
      <c r="Y35" s="59" t="s">
        <v>95</v>
      </c>
      <c r="Z35" s="59" t="s">
        <v>55</v>
      </c>
      <c r="AA35" s="59" t="s">
        <v>96</v>
      </c>
      <c r="AB35" s="59" t="s">
        <v>97</v>
      </c>
      <c r="AC35" s="59" t="s">
        <v>98</v>
      </c>
      <c r="AD35" s="34"/>
      <c r="AE35" s="37"/>
      <c r="AF35" s="59" t="s">
        <v>99</v>
      </c>
      <c r="AG35" s="59">
        <v>523</v>
      </c>
      <c r="AH35" s="59" t="s">
        <v>100</v>
      </c>
      <c r="AI35" s="59" t="s">
        <v>101</v>
      </c>
      <c r="AJ35" s="59">
        <v>496</v>
      </c>
      <c r="AK35" s="59" t="s">
        <v>102</v>
      </c>
      <c r="AL35" s="34"/>
      <c r="AM35" s="50"/>
      <c r="AN35" s="62" t="s">
        <v>103</v>
      </c>
      <c r="AO35" s="62" t="s">
        <v>104</v>
      </c>
      <c r="AP35" s="36"/>
      <c r="AQ35" s="33"/>
      <c r="AR35" s="62" t="s">
        <v>107</v>
      </c>
      <c r="AS35" s="62" t="s">
        <v>108</v>
      </c>
      <c r="AT35" s="62" t="s">
        <v>109</v>
      </c>
      <c r="AU35" s="1"/>
      <c r="AV35" s="1"/>
      <c r="AW35" s="1"/>
      <c r="AX35" s="1"/>
    </row>
    <row r="36" spans="1:50" s="2" customFormat="1" ht="25.5" customHeight="1" x14ac:dyDescent="0.2">
      <c r="A36" s="74" t="s">
        <v>49</v>
      </c>
      <c r="B36" s="75"/>
      <c r="C36" s="75"/>
      <c r="D36" s="75"/>
      <c r="E36" s="75"/>
      <c r="F36" s="76"/>
      <c r="G36" s="19"/>
      <c r="H36" s="20">
        <f>H14+H22+H28</f>
        <v>18.249999999999996</v>
      </c>
      <c r="I36" s="20">
        <f>I34 /12/I35</f>
        <v>18.25</v>
      </c>
      <c r="J36" s="20">
        <f t="shared" ref="J36:K36" si="169">J34 /12/J35</f>
        <v>18.249999999999996</v>
      </c>
      <c r="K36" s="20">
        <f t="shared" si="169"/>
        <v>18.249999999999996</v>
      </c>
      <c r="L36" s="20">
        <f t="shared" ref="L36:AC36" si="170">L34 /12/L35</f>
        <v>18.25</v>
      </c>
      <c r="M36" s="20">
        <f t="shared" si="170"/>
        <v>18.25</v>
      </c>
      <c r="N36" s="20">
        <f t="shared" si="170"/>
        <v>18.249999999999996</v>
      </c>
      <c r="O36" s="20">
        <f t="shared" si="170"/>
        <v>18.250000000000004</v>
      </c>
      <c r="P36" s="20">
        <f t="shared" si="170"/>
        <v>18.25</v>
      </c>
      <c r="Q36" s="20">
        <f t="shared" si="170"/>
        <v>18.25</v>
      </c>
      <c r="R36" s="20">
        <f t="shared" si="170"/>
        <v>18.249999999999996</v>
      </c>
      <c r="S36" s="20">
        <f t="shared" si="170"/>
        <v>18.25</v>
      </c>
      <c r="T36" s="20">
        <f t="shared" si="170"/>
        <v>18.249999999999996</v>
      </c>
      <c r="U36" s="20">
        <f t="shared" si="170"/>
        <v>18.249999999999996</v>
      </c>
      <c r="V36" s="20">
        <f t="shared" si="170"/>
        <v>18.249999999999996</v>
      </c>
      <c r="W36" s="20">
        <f t="shared" si="170"/>
        <v>18.249999999999996</v>
      </c>
      <c r="X36" s="20">
        <f t="shared" si="170"/>
        <v>18.25</v>
      </c>
      <c r="Y36" s="20">
        <f t="shared" si="170"/>
        <v>18.25</v>
      </c>
      <c r="Z36" s="20">
        <f t="shared" si="170"/>
        <v>18.249999999999996</v>
      </c>
      <c r="AA36" s="20">
        <f t="shared" si="170"/>
        <v>18.25</v>
      </c>
      <c r="AB36" s="20">
        <f t="shared" si="170"/>
        <v>18.249999999999996</v>
      </c>
      <c r="AC36" s="20">
        <f t="shared" si="170"/>
        <v>18.249999999999996</v>
      </c>
      <c r="AD36" s="19"/>
      <c r="AE36" s="30">
        <f t="shared" ref="AE36" si="171">AE14+AE22+AE28</f>
        <v>17.11</v>
      </c>
      <c r="AF36" s="20">
        <f t="shared" ref="AF36" si="172">AF34/12/AF35</f>
        <v>17.11</v>
      </c>
      <c r="AG36" s="20">
        <f t="shared" ref="AG36:AH36" si="173">AG34/12/AG35</f>
        <v>17.11</v>
      </c>
      <c r="AH36" s="20">
        <f t="shared" si="173"/>
        <v>17.110000000000003</v>
      </c>
      <c r="AI36" s="20">
        <f t="shared" ref="AI36:AK36" si="174">AI34/12/AI35</f>
        <v>17.11</v>
      </c>
      <c r="AJ36" s="20">
        <f t="shared" si="174"/>
        <v>17.11</v>
      </c>
      <c r="AK36" s="20">
        <f t="shared" si="174"/>
        <v>17.109999999999996</v>
      </c>
      <c r="AL36" s="19"/>
      <c r="AM36" s="19">
        <f t="shared" ref="AM36" si="175">AM14+AM22+AM28</f>
        <v>12.73</v>
      </c>
      <c r="AN36" s="20">
        <f t="shared" ref="AN36:AO36" si="176">AN34/12/AN35</f>
        <v>12.73</v>
      </c>
      <c r="AO36" s="20">
        <f t="shared" si="176"/>
        <v>12.73</v>
      </c>
      <c r="AP36" s="20"/>
      <c r="AQ36" s="30">
        <f t="shared" ref="AQ36" si="177">AQ14+AQ22+AQ28</f>
        <v>12.870000000000001</v>
      </c>
      <c r="AR36" s="20">
        <f t="shared" ref="AR36:AS36" si="178">AR34 /12/AR35</f>
        <v>12.87</v>
      </c>
      <c r="AS36" s="20">
        <f t="shared" si="178"/>
        <v>12.869999999999997</v>
      </c>
      <c r="AT36" s="20">
        <f t="shared" ref="AT36" si="179">AT34 /12/AT35</f>
        <v>12.87</v>
      </c>
      <c r="AU36" s="21"/>
      <c r="AV36" s="21"/>
      <c r="AW36" s="21"/>
      <c r="AX36" s="21"/>
    </row>
    <row r="37" spans="1:50" s="2" customFormat="1" ht="25.5" customHeight="1" x14ac:dyDescent="0.2">
      <c r="A37" s="53"/>
      <c r="B37" s="53"/>
      <c r="C37" s="53"/>
      <c r="D37" s="53"/>
      <c r="E37" s="53"/>
      <c r="F37" s="53"/>
      <c r="G37" s="51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2"/>
      <c r="AE37" s="55"/>
      <c r="AF37" s="54"/>
      <c r="AG37" s="54"/>
      <c r="AH37" s="54"/>
      <c r="AI37" s="54"/>
      <c r="AJ37" s="54"/>
      <c r="AK37" s="54"/>
      <c r="AL37" s="52"/>
      <c r="AM37" s="51"/>
      <c r="AN37" s="54"/>
      <c r="AO37" s="54"/>
      <c r="AP37" s="54"/>
      <c r="AQ37" s="55"/>
      <c r="AR37" s="54"/>
      <c r="AS37" s="54"/>
      <c r="AT37" s="54"/>
      <c r="AU37" s="21"/>
      <c r="AV37" s="21"/>
      <c r="AW37" s="21"/>
      <c r="AX37" s="21"/>
    </row>
    <row r="38" spans="1:50" s="2" customFormat="1" ht="15" customHeight="1" x14ac:dyDescent="0.2">
      <c r="A38" s="53"/>
      <c r="B38" s="53"/>
      <c r="C38" s="53"/>
      <c r="D38" s="53"/>
      <c r="E38" s="53"/>
      <c r="F38" s="53"/>
      <c r="G38" s="51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2"/>
      <c r="AE38" s="55"/>
      <c r="AF38" s="54"/>
      <c r="AG38" s="54"/>
      <c r="AH38" s="54"/>
      <c r="AI38" s="54"/>
      <c r="AJ38" s="54"/>
      <c r="AK38" s="54"/>
      <c r="AL38" s="52"/>
      <c r="AM38" s="51"/>
      <c r="AN38" s="54"/>
      <c r="AO38" s="54"/>
      <c r="AP38" s="54"/>
      <c r="AQ38" s="55"/>
      <c r="AR38" s="54"/>
      <c r="AS38" s="54"/>
      <c r="AT38" s="54"/>
      <c r="AU38" s="21"/>
      <c r="AV38" s="21"/>
      <c r="AW38" s="21"/>
      <c r="AX38" s="21"/>
    </row>
    <row r="39" spans="1:50" s="2" customFormat="1" ht="15.75" customHeight="1" x14ac:dyDescent="0.2">
      <c r="A39" s="53"/>
      <c r="B39" s="53"/>
      <c r="C39" s="53"/>
      <c r="D39" s="53"/>
      <c r="E39" s="53"/>
      <c r="F39" s="53"/>
      <c r="G39" s="51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2"/>
      <c r="AE39" s="55"/>
      <c r="AF39" s="54"/>
      <c r="AG39" s="54"/>
      <c r="AH39" s="54"/>
      <c r="AI39" s="54"/>
      <c r="AJ39" s="54"/>
      <c r="AK39" s="54"/>
      <c r="AL39" s="52"/>
      <c r="AM39" s="51"/>
      <c r="AN39" s="54"/>
      <c r="AO39" s="54"/>
      <c r="AP39" s="54"/>
      <c r="AQ39" s="55"/>
      <c r="AR39" s="54"/>
      <c r="AS39" s="54"/>
      <c r="AT39" s="54"/>
      <c r="AU39" s="21"/>
      <c r="AV39" s="21"/>
      <c r="AW39" s="21"/>
      <c r="AX39" s="21"/>
    </row>
    <row r="40" spans="1:50" s="2" customFormat="1" ht="25.5" customHeight="1" x14ac:dyDescent="0.2">
      <c r="A40" s="53"/>
      <c r="B40" s="53"/>
      <c r="C40" s="53"/>
      <c r="D40" s="53"/>
      <c r="E40" s="53"/>
      <c r="F40" s="53"/>
      <c r="G40" s="51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2"/>
      <c r="AE40" s="55"/>
      <c r="AF40" s="54"/>
      <c r="AG40" s="54"/>
      <c r="AH40" s="54"/>
      <c r="AI40" s="54"/>
      <c r="AJ40" s="54"/>
      <c r="AK40" s="54"/>
      <c r="AL40" s="52"/>
      <c r="AM40" s="51"/>
      <c r="AN40" s="54"/>
      <c r="AO40" s="54"/>
      <c r="AP40" s="54"/>
      <c r="AQ40" s="55"/>
      <c r="AR40" s="54"/>
      <c r="AS40" s="54"/>
      <c r="AT40" s="54"/>
      <c r="AU40" s="21"/>
      <c r="AV40" s="21"/>
      <c r="AW40" s="21"/>
      <c r="AX40" s="21"/>
    </row>
    <row r="41" spans="1:50" s="1" customFormat="1" ht="12.75" customHeight="1" x14ac:dyDescent="0.2">
      <c r="A41" s="4"/>
      <c r="B41" s="4"/>
      <c r="C41" s="4"/>
      <c r="D41" s="4"/>
      <c r="E41" s="4"/>
      <c r="F41" s="4"/>
      <c r="G41" s="4"/>
      <c r="H41" s="5"/>
      <c r="I41" s="5"/>
      <c r="J41" s="5"/>
      <c r="K41" s="5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4"/>
      <c r="AE41" s="6"/>
      <c r="AF41" s="6"/>
      <c r="AG41" s="6"/>
      <c r="AH41" s="6"/>
      <c r="AI41" s="6"/>
      <c r="AJ41" s="6"/>
      <c r="AK41" s="6"/>
      <c r="AL41" s="4"/>
      <c r="AM41" s="7"/>
      <c r="AN41" s="6"/>
      <c r="AO41" s="6"/>
      <c r="AP41" s="4"/>
      <c r="AQ41" s="6"/>
      <c r="AR41" s="7"/>
      <c r="AS41" s="7"/>
      <c r="AT41" s="7"/>
    </row>
    <row r="42" spans="1:50" s="1" customFormat="1" ht="12.75" hidden="1" customHeight="1" x14ac:dyDescent="0.2">
      <c r="A42" s="4"/>
      <c r="B42" s="4"/>
      <c r="C42" s="4"/>
      <c r="D42" s="4"/>
      <c r="E42" s="4"/>
      <c r="F42" s="4"/>
      <c r="G42" s="4"/>
      <c r="H42" s="5"/>
      <c r="I42" s="5"/>
      <c r="J42" s="5"/>
      <c r="K42" s="5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4"/>
      <c r="AE42" s="6"/>
      <c r="AF42" s="6"/>
      <c r="AG42" s="6"/>
      <c r="AH42" s="6"/>
      <c r="AI42" s="6"/>
      <c r="AJ42" s="6"/>
      <c r="AK42" s="6"/>
      <c r="AL42" s="4"/>
      <c r="AM42" s="7"/>
      <c r="AN42" s="6"/>
      <c r="AO42" s="6"/>
      <c r="AP42" s="4"/>
      <c r="AQ42" s="6"/>
      <c r="AR42" s="7"/>
      <c r="AS42" s="7"/>
      <c r="AT42" s="7"/>
    </row>
    <row r="43" spans="1:50" s="1" customFormat="1" x14ac:dyDescent="0.2">
      <c r="A43" s="4"/>
      <c r="B43" s="4"/>
      <c r="C43" s="4"/>
      <c r="D43" s="4"/>
      <c r="E43" s="4"/>
      <c r="F43" s="4"/>
      <c r="G43" s="4"/>
      <c r="H43" s="5"/>
      <c r="I43" s="5"/>
      <c r="J43" s="5"/>
      <c r="K43" s="5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4"/>
      <c r="AE43" s="4"/>
      <c r="AF43" s="4"/>
      <c r="AG43" s="4"/>
      <c r="AH43" s="4"/>
      <c r="AI43" s="4"/>
      <c r="AJ43" s="4"/>
      <c r="AK43" s="4"/>
      <c r="AL43" s="4"/>
      <c r="AM43" s="7"/>
      <c r="AN43" s="4"/>
      <c r="AO43" s="4"/>
      <c r="AP43" s="4"/>
      <c r="AQ43" s="4"/>
      <c r="AR43" s="7"/>
      <c r="AS43" s="7"/>
      <c r="AT43" s="7"/>
    </row>
    <row r="44" spans="1:50" s="1" customFormat="1" x14ac:dyDescent="0.2">
      <c r="A44" s="4"/>
      <c r="B44" s="4"/>
      <c r="C44" s="4"/>
      <c r="D44" s="4"/>
      <c r="E44" s="4"/>
      <c r="F44" s="4"/>
      <c r="G44" s="4"/>
      <c r="H44" s="5"/>
      <c r="I44" s="5"/>
      <c r="J44" s="5"/>
      <c r="K44" s="5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4"/>
      <c r="AE44" s="4"/>
      <c r="AF44" s="4"/>
      <c r="AG44" s="4"/>
      <c r="AH44" s="4"/>
      <c r="AI44" s="4"/>
      <c r="AJ44" s="4"/>
      <c r="AK44" s="4"/>
      <c r="AL44" s="4"/>
      <c r="AM44" s="7"/>
      <c r="AN44" s="4"/>
      <c r="AO44" s="4"/>
      <c r="AP44" s="4"/>
      <c r="AQ44" s="4"/>
      <c r="AR44" s="7"/>
      <c r="AS44" s="7"/>
      <c r="AT44" s="7"/>
    </row>
    <row r="45" spans="1:50" s="1" customFormat="1" x14ac:dyDescent="0.2">
      <c r="A45" s="4" t="s">
        <v>0</v>
      </c>
      <c r="B45" s="4">
        <v>12</v>
      </c>
      <c r="C45" s="4"/>
      <c r="D45" s="4"/>
      <c r="E45" s="4"/>
      <c r="F45" s="4"/>
      <c r="G45" s="4"/>
      <c r="H45" s="5"/>
      <c r="I45" s="5"/>
      <c r="J45" s="5"/>
      <c r="K45" s="5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4"/>
      <c r="AE45" s="4"/>
      <c r="AF45" s="4"/>
      <c r="AG45" s="4"/>
      <c r="AH45" s="4"/>
      <c r="AI45" s="4"/>
      <c r="AJ45" s="4"/>
      <c r="AK45" s="4"/>
      <c r="AL45" s="4"/>
      <c r="AM45" s="7"/>
      <c r="AN45" s="4"/>
      <c r="AO45" s="4"/>
      <c r="AP45" s="4"/>
      <c r="AQ45" s="4"/>
      <c r="AR45" s="7"/>
      <c r="AS45" s="7"/>
      <c r="AT45" s="7"/>
    </row>
    <row r="46" spans="1:50" s="1" customFormat="1" x14ac:dyDescent="0.2">
      <c r="A46" s="4"/>
      <c r="B46" s="4"/>
      <c r="C46" s="4"/>
      <c r="D46" s="4"/>
      <c r="E46" s="4"/>
      <c r="F46" s="4"/>
      <c r="G46" s="4"/>
      <c r="H46" s="5"/>
      <c r="I46" s="5"/>
      <c r="J46" s="5"/>
      <c r="K46" s="5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4"/>
      <c r="AE46" s="4"/>
      <c r="AF46" s="4"/>
      <c r="AG46" s="4"/>
      <c r="AH46" s="4"/>
      <c r="AI46" s="4"/>
      <c r="AJ46" s="4"/>
      <c r="AK46" s="4"/>
      <c r="AL46" s="4"/>
      <c r="AM46" s="7"/>
      <c r="AN46" s="4"/>
      <c r="AO46" s="4"/>
      <c r="AP46" s="4"/>
      <c r="AQ46" s="4"/>
      <c r="AR46" s="7"/>
      <c r="AS46" s="7"/>
      <c r="AT46" s="7"/>
    </row>
  </sheetData>
  <mergeCells count="45">
    <mergeCell ref="AP7:AP8"/>
    <mergeCell ref="G6:AA6"/>
    <mergeCell ref="AB6:AE6"/>
    <mergeCell ref="AF6:AM6"/>
    <mergeCell ref="AP6:AT6"/>
    <mergeCell ref="H7:H8"/>
    <mergeCell ref="AL7:AL8"/>
    <mergeCell ref="AD7:AD8"/>
    <mergeCell ref="AE7:AE8"/>
    <mergeCell ref="AQ7:AQ8"/>
    <mergeCell ref="AM7:AM8"/>
    <mergeCell ref="A27:F27"/>
    <mergeCell ref="A24:F24"/>
    <mergeCell ref="A16:F16"/>
    <mergeCell ref="A17:F17"/>
    <mergeCell ref="A18:F18"/>
    <mergeCell ref="A19:F19"/>
    <mergeCell ref="A20:F20"/>
    <mergeCell ref="A15:F15"/>
    <mergeCell ref="A10:F10"/>
    <mergeCell ref="A11:F11"/>
    <mergeCell ref="A12:F12"/>
    <mergeCell ref="A13:F13"/>
    <mergeCell ref="A14:F14"/>
    <mergeCell ref="A21:F21"/>
    <mergeCell ref="A22:F22"/>
    <mergeCell ref="A23:F23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34:F34"/>
    <mergeCell ref="A1:G1"/>
    <mergeCell ref="A2:G2"/>
    <mergeCell ref="A3:G3"/>
    <mergeCell ref="A4:G4"/>
    <mergeCell ref="A9:F9"/>
    <mergeCell ref="A6:F8"/>
    <mergeCell ref="G7:G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2016-07-13T08:34:22Z</cp:lastPrinted>
  <dcterms:created xsi:type="dcterms:W3CDTF">2013-04-24T10:34:01Z</dcterms:created>
  <dcterms:modified xsi:type="dcterms:W3CDTF">2016-08-15T10:01:50Z</dcterms:modified>
</cp:coreProperties>
</file>