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лот1!$A:$G</definedName>
  </definedNames>
  <calcPr calcId="152511"/>
</workbook>
</file>

<file path=xl/calcChain.xml><?xml version="1.0" encoding="utf-8"?>
<calcChain xmlns="http://schemas.openxmlformats.org/spreadsheetml/2006/main">
  <c r="DA15" i="3" l="1"/>
  <c r="DB15" i="3"/>
  <c r="DC15" i="3"/>
  <c r="DD15" i="3"/>
  <c r="DE15" i="3"/>
  <c r="DF15" i="3"/>
  <c r="DG15" i="3"/>
  <c r="DH15" i="3"/>
  <c r="DI15" i="3"/>
  <c r="DJ15" i="3"/>
  <c r="DK15" i="3"/>
  <c r="DL15" i="3"/>
  <c r="DM15" i="3"/>
  <c r="DN15" i="3"/>
  <c r="DO15" i="3"/>
  <c r="DP15" i="3"/>
  <c r="CZ15" i="3"/>
  <c r="DA33" i="3"/>
  <c r="DB33" i="3"/>
  <c r="DC33" i="3"/>
  <c r="DD33" i="3"/>
  <c r="DE33" i="3"/>
  <c r="DF33" i="3"/>
  <c r="DG33" i="3"/>
  <c r="DH33" i="3"/>
  <c r="DI33" i="3"/>
  <c r="DJ33" i="3"/>
  <c r="DK33" i="3"/>
  <c r="DL33" i="3"/>
  <c r="DM33" i="3"/>
  <c r="DN33" i="3"/>
  <c r="DO33" i="3"/>
  <c r="DP33" i="3"/>
  <c r="CZ33" i="3"/>
  <c r="DA32" i="3"/>
  <c r="DB32" i="3"/>
  <c r="DC32" i="3"/>
  <c r="DD32" i="3"/>
  <c r="DE32" i="3"/>
  <c r="DF32" i="3"/>
  <c r="DG32" i="3"/>
  <c r="DH32" i="3"/>
  <c r="DI32" i="3"/>
  <c r="DJ32" i="3"/>
  <c r="DK32" i="3"/>
  <c r="DL32" i="3"/>
  <c r="DM32" i="3"/>
  <c r="DN32" i="3"/>
  <c r="DO32" i="3"/>
  <c r="DP32" i="3"/>
  <c r="CZ32" i="3"/>
  <c r="DA30" i="3"/>
  <c r="DB30" i="3"/>
  <c r="DC30" i="3"/>
  <c r="DD30" i="3"/>
  <c r="DE30" i="3"/>
  <c r="DF30" i="3"/>
  <c r="DG30" i="3"/>
  <c r="DH30" i="3"/>
  <c r="DI30" i="3"/>
  <c r="DJ30" i="3"/>
  <c r="DK30" i="3"/>
  <c r="DL30" i="3"/>
  <c r="DM30" i="3"/>
  <c r="DN30" i="3"/>
  <c r="DO30" i="3"/>
  <c r="DP30" i="3"/>
  <c r="CZ30" i="3"/>
  <c r="DA29" i="3"/>
  <c r="DB29" i="3"/>
  <c r="DC29" i="3"/>
  <c r="DD29" i="3"/>
  <c r="DE29" i="3"/>
  <c r="DF29" i="3"/>
  <c r="DG29" i="3"/>
  <c r="DH29" i="3"/>
  <c r="DI29" i="3"/>
  <c r="DJ29" i="3"/>
  <c r="DK29" i="3"/>
  <c r="DL29" i="3"/>
  <c r="DM29" i="3"/>
  <c r="DN29" i="3"/>
  <c r="DO29" i="3"/>
  <c r="DP29" i="3"/>
  <c r="CZ29" i="3"/>
  <c r="DA27" i="3"/>
  <c r="DB27" i="3"/>
  <c r="DC27" i="3"/>
  <c r="DD27" i="3"/>
  <c r="DE27" i="3"/>
  <c r="DF27" i="3"/>
  <c r="DG27" i="3"/>
  <c r="DH27" i="3"/>
  <c r="DI27" i="3"/>
  <c r="DJ27" i="3"/>
  <c r="DK27" i="3"/>
  <c r="DL27" i="3"/>
  <c r="DM27" i="3"/>
  <c r="DN27" i="3"/>
  <c r="DO27" i="3"/>
  <c r="DP27" i="3"/>
  <c r="CZ27" i="3"/>
  <c r="DA21" i="3"/>
  <c r="DB21" i="3"/>
  <c r="DC21" i="3"/>
  <c r="DD21" i="3"/>
  <c r="DE21" i="3"/>
  <c r="DF21" i="3"/>
  <c r="DG21" i="3"/>
  <c r="DH21" i="3"/>
  <c r="DI21" i="3"/>
  <c r="DJ21" i="3"/>
  <c r="DK21" i="3"/>
  <c r="DL21" i="3"/>
  <c r="DM21" i="3"/>
  <c r="DN21" i="3"/>
  <c r="DO21" i="3"/>
  <c r="DP21" i="3"/>
  <c r="CZ21" i="3"/>
  <c r="DA20" i="3"/>
  <c r="DB20" i="3"/>
  <c r="DC20" i="3"/>
  <c r="DD20" i="3"/>
  <c r="DE20" i="3"/>
  <c r="DF20" i="3"/>
  <c r="DG20" i="3"/>
  <c r="DH20" i="3"/>
  <c r="DI20" i="3"/>
  <c r="DJ20" i="3"/>
  <c r="DK20" i="3"/>
  <c r="DL20" i="3"/>
  <c r="DM20" i="3"/>
  <c r="DN20" i="3"/>
  <c r="DO20" i="3"/>
  <c r="DP20" i="3"/>
  <c r="CZ20" i="3"/>
  <c r="DA18" i="3"/>
  <c r="DB18" i="3"/>
  <c r="DC18" i="3"/>
  <c r="DD18" i="3"/>
  <c r="DE18" i="3"/>
  <c r="DF18" i="3"/>
  <c r="DG18" i="3"/>
  <c r="DH18" i="3"/>
  <c r="DI18" i="3"/>
  <c r="DJ18" i="3"/>
  <c r="DK18" i="3"/>
  <c r="DL18" i="3"/>
  <c r="DM18" i="3"/>
  <c r="DN18" i="3"/>
  <c r="DO18" i="3"/>
  <c r="DP18" i="3"/>
  <c r="CZ18" i="3"/>
  <c r="DA17" i="3"/>
  <c r="DB17" i="3"/>
  <c r="DC17" i="3"/>
  <c r="DD17" i="3"/>
  <c r="DE17" i="3"/>
  <c r="DF17" i="3"/>
  <c r="DG17" i="3"/>
  <c r="DH17" i="3"/>
  <c r="DI17" i="3"/>
  <c r="DJ17" i="3"/>
  <c r="DK17" i="3"/>
  <c r="DL17" i="3"/>
  <c r="DM17" i="3"/>
  <c r="DN17" i="3"/>
  <c r="DO17" i="3"/>
  <c r="DP17" i="3"/>
  <c r="CZ17" i="3"/>
  <c r="DA16" i="3"/>
  <c r="DB16" i="3"/>
  <c r="DC16" i="3"/>
  <c r="DD16" i="3"/>
  <c r="DE16" i="3"/>
  <c r="DF16" i="3"/>
  <c r="DG16" i="3"/>
  <c r="DH16" i="3"/>
  <c r="DI16" i="3"/>
  <c r="DJ16" i="3"/>
  <c r="DK16" i="3"/>
  <c r="DL16" i="3"/>
  <c r="DM16" i="3"/>
  <c r="DN16" i="3"/>
  <c r="DO16" i="3"/>
  <c r="DP16" i="3"/>
  <c r="CZ16" i="3"/>
  <c r="CM33" i="3"/>
  <c r="CN33" i="3"/>
  <c r="CO33" i="3"/>
  <c r="CP33" i="3"/>
  <c r="CL33" i="3"/>
  <c r="CM32" i="3"/>
  <c r="CN32" i="3"/>
  <c r="CO32" i="3"/>
  <c r="CP32" i="3"/>
  <c r="CL32" i="3"/>
  <c r="CM31" i="3"/>
  <c r="CN31" i="3"/>
  <c r="CO31" i="3"/>
  <c r="CP31" i="3"/>
  <c r="CL31" i="3"/>
  <c r="CM30" i="3"/>
  <c r="CN30" i="3"/>
  <c r="CO30" i="3"/>
  <c r="CP30" i="3"/>
  <c r="CL30" i="3"/>
  <c r="CM29" i="3"/>
  <c r="CN29" i="3"/>
  <c r="CO29" i="3"/>
  <c r="CP29" i="3"/>
  <c r="CL29" i="3"/>
  <c r="CM27" i="3"/>
  <c r="CN27" i="3"/>
  <c r="CO27" i="3"/>
  <c r="CP27" i="3"/>
  <c r="CL27" i="3"/>
  <c r="CM23" i="3"/>
  <c r="CN23" i="3"/>
  <c r="CO23" i="3"/>
  <c r="CP23" i="3"/>
  <c r="CL23" i="3"/>
  <c r="CM21" i="3"/>
  <c r="CN21" i="3"/>
  <c r="CO21" i="3"/>
  <c r="CP21" i="3"/>
  <c r="CL21" i="3"/>
  <c r="CM20" i="3"/>
  <c r="CN20" i="3"/>
  <c r="CO20" i="3"/>
  <c r="CP20" i="3"/>
  <c r="CL20" i="3"/>
  <c r="CM18" i="3"/>
  <c r="CN18" i="3"/>
  <c r="CO18" i="3"/>
  <c r="CP18" i="3"/>
  <c r="CL18" i="3"/>
  <c r="CM17" i="3"/>
  <c r="CN17" i="3"/>
  <c r="CO17" i="3"/>
  <c r="CP17" i="3"/>
  <c r="CL17" i="3"/>
  <c r="CM16" i="3"/>
  <c r="CN16" i="3"/>
  <c r="CO16" i="3"/>
  <c r="CP16" i="3"/>
  <c r="CL16" i="3"/>
  <c r="CM15" i="3"/>
  <c r="CN15" i="3"/>
  <c r="CO15" i="3"/>
  <c r="CP15" i="3"/>
  <c r="CL15" i="3"/>
  <c r="DP31" i="3" l="1"/>
  <c r="DP28" i="3"/>
  <c r="DP26" i="3"/>
  <c r="DP25" i="3"/>
  <c r="DP24" i="3"/>
  <c r="DP23" i="3"/>
  <c r="DP19" i="3"/>
  <c r="DP14" i="3" s="1"/>
  <c r="DP9" i="3"/>
  <c r="DO31" i="3"/>
  <c r="DN31" i="3"/>
  <c r="DM31" i="3"/>
  <c r="DL31" i="3"/>
  <c r="DK31" i="3"/>
  <c r="DJ31" i="3"/>
  <c r="DI31" i="3"/>
  <c r="DH31" i="3"/>
  <c r="DO28" i="3"/>
  <c r="DN28" i="3"/>
  <c r="DM28" i="3"/>
  <c r="DL28" i="3"/>
  <c r="DK28" i="3"/>
  <c r="DJ28" i="3"/>
  <c r="DI28" i="3"/>
  <c r="DH28" i="3"/>
  <c r="DO26" i="3"/>
  <c r="DN26" i="3"/>
  <c r="DM26" i="3"/>
  <c r="DL26" i="3"/>
  <c r="DK26" i="3"/>
  <c r="DJ26" i="3"/>
  <c r="DI26" i="3"/>
  <c r="DH26" i="3"/>
  <c r="DO25" i="3"/>
  <c r="DN25" i="3"/>
  <c r="DM25" i="3"/>
  <c r="DL25" i="3"/>
  <c r="DK25" i="3"/>
  <c r="DJ25" i="3"/>
  <c r="DI25" i="3"/>
  <c r="DH25" i="3"/>
  <c r="DO24" i="3"/>
  <c r="DN24" i="3"/>
  <c r="DM24" i="3"/>
  <c r="DL24" i="3"/>
  <c r="DK24" i="3"/>
  <c r="DJ24" i="3"/>
  <c r="DI24" i="3"/>
  <c r="DH24" i="3"/>
  <c r="DO23" i="3"/>
  <c r="DN23" i="3"/>
  <c r="DM23" i="3"/>
  <c r="DL23" i="3"/>
  <c r="DK23" i="3"/>
  <c r="DJ23" i="3"/>
  <c r="DI23" i="3"/>
  <c r="DH23" i="3"/>
  <c r="DO22" i="3"/>
  <c r="DN22" i="3"/>
  <c r="DM22" i="3"/>
  <c r="DL22" i="3"/>
  <c r="DK22" i="3"/>
  <c r="DJ22" i="3"/>
  <c r="DI22" i="3"/>
  <c r="DH22" i="3"/>
  <c r="DO19" i="3"/>
  <c r="DN19" i="3"/>
  <c r="DM19" i="3"/>
  <c r="DL19" i="3"/>
  <c r="DK19" i="3"/>
  <c r="DJ19" i="3"/>
  <c r="DI19" i="3"/>
  <c r="DH19" i="3"/>
  <c r="DO14" i="3"/>
  <c r="DO34" i="3" s="1"/>
  <c r="DO36" i="3" s="1"/>
  <c r="DN14" i="3"/>
  <c r="DN34" i="3" s="1"/>
  <c r="DN36" i="3" s="1"/>
  <c r="DM14" i="3"/>
  <c r="DM34" i="3" s="1"/>
  <c r="DM36" i="3" s="1"/>
  <c r="DL14" i="3"/>
  <c r="DL34" i="3" s="1"/>
  <c r="DL36" i="3" s="1"/>
  <c r="DK14" i="3"/>
  <c r="DK34" i="3" s="1"/>
  <c r="DK36" i="3" s="1"/>
  <c r="DJ14" i="3"/>
  <c r="DJ34" i="3" s="1"/>
  <c r="DJ36" i="3" s="1"/>
  <c r="DI14" i="3"/>
  <c r="DI34" i="3" s="1"/>
  <c r="DI36" i="3" s="1"/>
  <c r="DH14" i="3"/>
  <c r="DH34" i="3" s="1"/>
  <c r="DH36" i="3" s="1"/>
  <c r="DO9" i="3"/>
  <c r="DN9" i="3"/>
  <c r="DM9" i="3"/>
  <c r="DL9" i="3"/>
  <c r="DK9" i="3"/>
  <c r="DJ9" i="3"/>
  <c r="DI9" i="3"/>
  <c r="DH9" i="3"/>
  <c r="DG31" i="3"/>
  <c r="DF31" i="3"/>
  <c r="DE31" i="3"/>
  <c r="DD31" i="3"/>
  <c r="DG28" i="3"/>
  <c r="DF28" i="3"/>
  <c r="DE28" i="3"/>
  <c r="DD28" i="3"/>
  <c r="DG26" i="3"/>
  <c r="DF26" i="3"/>
  <c r="DE26" i="3"/>
  <c r="DD26" i="3"/>
  <c r="DG25" i="3"/>
  <c r="DF25" i="3"/>
  <c r="DE25" i="3"/>
  <c r="DD25" i="3"/>
  <c r="DG24" i="3"/>
  <c r="DF24" i="3"/>
  <c r="DE24" i="3"/>
  <c r="DD24" i="3"/>
  <c r="DG23" i="3"/>
  <c r="DF23" i="3"/>
  <c r="DE23" i="3"/>
  <c r="DD23" i="3"/>
  <c r="DG22" i="3"/>
  <c r="DF22" i="3"/>
  <c r="DE22" i="3"/>
  <c r="DD22" i="3"/>
  <c r="DG19" i="3"/>
  <c r="DF19" i="3"/>
  <c r="DE19" i="3"/>
  <c r="DD19" i="3"/>
  <c r="DD14" i="3" s="1"/>
  <c r="DD34" i="3" s="1"/>
  <c r="DD36" i="3" s="1"/>
  <c r="DG14" i="3"/>
  <c r="DG34" i="3" s="1"/>
  <c r="DG36" i="3" s="1"/>
  <c r="DF14" i="3"/>
  <c r="DF34" i="3" s="1"/>
  <c r="DF36" i="3" s="1"/>
  <c r="DE14" i="3"/>
  <c r="DE34" i="3" s="1"/>
  <c r="DE36" i="3" s="1"/>
  <c r="DG9" i="3"/>
  <c r="DF9" i="3"/>
  <c r="DE9" i="3"/>
  <c r="DD9" i="3"/>
  <c r="DC31" i="3"/>
  <c r="DC28" i="3" s="1"/>
  <c r="DB31" i="3"/>
  <c r="DB28" i="3"/>
  <c r="DC26" i="3"/>
  <c r="DB26" i="3"/>
  <c r="DC25" i="3"/>
  <c r="DB25" i="3"/>
  <c r="DC24" i="3"/>
  <c r="DB24" i="3"/>
  <c r="DC23" i="3"/>
  <c r="DC22" i="3" s="1"/>
  <c r="DB23" i="3"/>
  <c r="DB22" i="3" s="1"/>
  <c r="DC19" i="3"/>
  <c r="DB19" i="3"/>
  <c r="DB14" i="3" s="1"/>
  <c r="DB34" i="3" s="1"/>
  <c r="DB36" i="3" s="1"/>
  <c r="DC14" i="3"/>
  <c r="DC9" i="3"/>
  <c r="DB9" i="3"/>
  <c r="CY29" i="3"/>
  <c r="CY28" i="3" s="1"/>
  <c r="CY27" i="3"/>
  <c r="CY22" i="3"/>
  <c r="CY17" i="3"/>
  <c r="CY14" i="3" s="1"/>
  <c r="CY9" i="3"/>
  <c r="CP28" i="3"/>
  <c r="CO28" i="3"/>
  <c r="CP26" i="3"/>
  <c r="CO26" i="3"/>
  <c r="CP25" i="3"/>
  <c r="CO25" i="3"/>
  <c r="CP24" i="3"/>
  <c r="CO24" i="3"/>
  <c r="CP22" i="3"/>
  <c r="CO22" i="3"/>
  <c r="CP19" i="3"/>
  <c r="CO19" i="3"/>
  <c r="CP14" i="3"/>
  <c r="CP34" i="3" s="1"/>
  <c r="CP36" i="3" s="1"/>
  <c r="CO14" i="3"/>
  <c r="CO34" i="3" s="1"/>
  <c r="CO36" i="3" s="1"/>
  <c r="CM28" i="3"/>
  <c r="CN28" i="3"/>
  <c r="CL28" i="3"/>
  <c r="CN26" i="3"/>
  <c r="CM26" i="3"/>
  <c r="CL26" i="3"/>
  <c r="CN25" i="3"/>
  <c r="CN22" i="3" s="1"/>
  <c r="CM25" i="3"/>
  <c r="CL25" i="3"/>
  <c r="CN24" i="3"/>
  <c r="CM24" i="3"/>
  <c r="CM22" i="3" s="1"/>
  <c r="CL24" i="3"/>
  <c r="CL22" i="3"/>
  <c r="CN19" i="3"/>
  <c r="CM19" i="3"/>
  <c r="CL19" i="3"/>
  <c r="CM14" i="3"/>
  <c r="CN14" i="3"/>
  <c r="CL14" i="3"/>
  <c r="CK31" i="3"/>
  <c r="CK29" i="3"/>
  <c r="CK28" i="3" s="1"/>
  <c r="CK27" i="3"/>
  <c r="CK22" i="3" s="1"/>
  <c r="CK14" i="3"/>
  <c r="CK9" i="3"/>
  <c r="CQ9" i="3"/>
  <c r="CQ14" i="3"/>
  <c r="BW15" i="3"/>
  <c r="BX15" i="3"/>
  <c r="BY15" i="3"/>
  <c r="BZ15" i="3"/>
  <c r="CA15" i="3"/>
  <c r="CB15" i="3"/>
  <c r="CC15" i="3"/>
  <c r="CD15" i="3"/>
  <c r="CE15" i="3"/>
  <c r="CF15" i="3"/>
  <c r="CG15" i="3"/>
  <c r="CH15" i="3"/>
  <c r="CI15" i="3"/>
  <c r="BW16" i="3"/>
  <c r="BX16" i="3"/>
  <c r="BY16" i="3"/>
  <c r="BZ16" i="3"/>
  <c r="CA16" i="3"/>
  <c r="CB16" i="3"/>
  <c r="CC16" i="3"/>
  <c r="CD16" i="3"/>
  <c r="CE16" i="3"/>
  <c r="CF16" i="3"/>
  <c r="CG16" i="3"/>
  <c r="CH16" i="3"/>
  <c r="CI16" i="3"/>
  <c r="BW17" i="3"/>
  <c r="BX17" i="3"/>
  <c r="BY17" i="3"/>
  <c r="BZ17" i="3"/>
  <c r="CA17" i="3"/>
  <c r="CB17" i="3"/>
  <c r="CC17" i="3"/>
  <c r="CD17" i="3"/>
  <c r="CE17" i="3"/>
  <c r="CF17" i="3"/>
  <c r="CG17" i="3"/>
  <c r="CH17" i="3"/>
  <c r="CI17" i="3"/>
  <c r="BW18" i="3"/>
  <c r="BX18" i="3"/>
  <c r="BY18" i="3"/>
  <c r="BZ18" i="3"/>
  <c r="CA18" i="3"/>
  <c r="CB18" i="3"/>
  <c r="CC18" i="3"/>
  <c r="CD18" i="3"/>
  <c r="CE18" i="3"/>
  <c r="CF18" i="3"/>
  <c r="CG18" i="3"/>
  <c r="CH18" i="3"/>
  <c r="CI18" i="3"/>
  <c r="BW19" i="3"/>
  <c r="BX19" i="3"/>
  <c r="BY19" i="3"/>
  <c r="BZ19" i="3"/>
  <c r="CA19" i="3"/>
  <c r="CB19" i="3"/>
  <c r="CC19" i="3"/>
  <c r="CD19" i="3"/>
  <c r="CE19" i="3"/>
  <c r="CF19" i="3"/>
  <c r="CG19" i="3"/>
  <c r="CH19" i="3"/>
  <c r="CI19" i="3"/>
  <c r="BW20" i="3"/>
  <c r="BX20" i="3"/>
  <c r="BY20" i="3"/>
  <c r="BZ20" i="3"/>
  <c r="CA20" i="3"/>
  <c r="CB20" i="3"/>
  <c r="CC20" i="3"/>
  <c r="CD20" i="3"/>
  <c r="CE20" i="3"/>
  <c r="CF20" i="3"/>
  <c r="CG20" i="3"/>
  <c r="CH20" i="3"/>
  <c r="CI20" i="3"/>
  <c r="BW21" i="3"/>
  <c r="BX21" i="3"/>
  <c r="BY21" i="3"/>
  <c r="BZ21" i="3"/>
  <c r="CA21" i="3"/>
  <c r="CB21" i="3"/>
  <c r="CC21" i="3"/>
  <c r="CD21" i="3"/>
  <c r="CE21" i="3"/>
  <c r="CF21" i="3"/>
  <c r="CG21" i="3"/>
  <c r="CH21" i="3"/>
  <c r="CI21" i="3"/>
  <c r="BW23" i="3"/>
  <c r="BX23" i="3"/>
  <c r="BY23" i="3"/>
  <c r="BZ23" i="3"/>
  <c r="CA23" i="3"/>
  <c r="CB23" i="3"/>
  <c r="CC23" i="3"/>
  <c r="CD23" i="3"/>
  <c r="CE23" i="3"/>
  <c r="CF23" i="3"/>
  <c r="CG23" i="3"/>
  <c r="CH23" i="3"/>
  <c r="CI23" i="3"/>
  <c r="BW24" i="3"/>
  <c r="BX24" i="3"/>
  <c r="BY24" i="3"/>
  <c r="BZ24" i="3"/>
  <c r="CA24" i="3"/>
  <c r="CB24" i="3"/>
  <c r="CC24" i="3"/>
  <c r="CD24" i="3"/>
  <c r="CE24" i="3"/>
  <c r="CF24" i="3"/>
  <c r="CG24" i="3"/>
  <c r="CH24" i="3"/>
  <c r="CI24" i="3"/>
  <c r="BW25" i="3"/>
  <c r="BX25" i="3"/>
  <c r="BY25" i="3"/>
  <c r="BZ25" i="3"/>
  <c r="CA25" i="3"/>
  <c r="CB25" i="3"/>
  <c r="CC25" i="3"/>
  <c r="CD25" i="3"/>
  <c r="CE25" i="3"/>
  <c r="CF25" i="3"/>
  <c r="CG25" i="3"/>
  <c r="CH25" i="3"/>
  <c r="CI25" i="3"/>
  <c r="BW26" i="3"/>
  <c r="BX26" i="3"/>
  <c r="BY26" i="3"/>
  <c r="BZ26" i="3"/>
  <c r="CA26" i="3"/>
  <c r="CB26" i="3"/>
  <c r="CC26" i="3"/>
  <c r="CD26" i="3"/>
  <c r="CE26" i="3"/>
  <c r="CF26" i="3"/>
  <c r="CG26" i="3"/>
  <c r="CH26" i="3"/>
  <c r="CI26" i="3"/>
  <c r="BW27" i="3"/>
  <c r="BX27" i="3"/>
  <c r="BY27" i="3"/>
  <c r="BZ27" i="3"/>
  <c r="CA27" i="3"/>
  <c r="CB27" i="3"/>
  <c r="CC27" i="3"/>
  <c r="CD27" i="3"/>
  <c r="CE27" i="3"/>
  <c r="CF27" i="3"/>
  <c r="CG27" i="3"/>
  <c r="CH27" i="3"/>
  <c r="CI27" i="3"/>
  <c r="CQ27" i="3"/>
  <c r="CQ22" i="3" s="1"/>
  <c r="BW29" i="3"/>
  <c r="BX29" i="3"/>
  <c r="BY29" i="3"/>
  <c r="BZ29" i="3"/>
  <c r="CA29" i="3"/>
  <c r="CB29" i="3"/>
  <c r="CC29" i="3"/>
  <c r="CD29" i="3"/>
  <c r="CE29" i="3"/>
  <c r="CF29" i="3"/>
  <c r="CG29" i="3"/>
  <c r="CH29" i="3"/>
  <c r="CI29" i="3"/>
  <c r="CQ29" i="3"/>
  <c r="CQ28" i="3" s="1"/>
  <c r="BW30" i="3"/>
  <c r="BX30" i="3"/>
  <c r="BY30" i="3"/>
  <c r="BZ30" i="3"/>
  <c r="CA30" i="3"/>
  <c r="CB30" i="3"/>
  <c r="CC30" i="3"/>
  <c r="CD30" i="3"/>
  <c r="CE30" i="3"/>
  <c r="CF30" i="3"/>
  <c r="CG30" i="3"/>
  <c r="CH30" i="3"/>
  <c r="CI30" i="3"/>
  <c r="BW31" i="3"/>
  <c r="BX31" i="3"/>
  <c r="BY31" i="3"/>
  <c r="BZ31" i="3"/>
  <c r="CA31" i="3"/>
  <c r="CB31" i="3"/>
  <c r="CC31" i="3"/>
  <c r="CD31" i="3"/>
  <c r="CE31" i="3"/>
  <c r="CF31" i="3"/>
  <c r="CG31" i="3"/>
  <c r="CH31" i="3"/>
  <c r="CI31" i="3"/>
  <c r="BW32" i="3"/>
  <c r="BX32" i="3"/>
  <c r="BY32" i="3"/>
  <c r="BZ32" i="3"/>
  <c r="CA32" i="3"/>
  <c r="CB32" i="3"/>
  <c r="CC32" i="3"/>
  <c r="CD32" i="3"/>
  <c r="CE32" i="3"/>
  <c r="CF32" i="3"/>
  <c r="CG32" i="3"/>
  <c r="CH32" i="3"/>
  <c r="CI32" i="3"/>
  <c r="BW33" i="3"/>
  <c r="BX33" i="3"/>
  <c r="BY33" i="3"/>
  <c r="BZ33" i="3"/>
  <c r="CA33" i="3"/>
  <c r="CB33" i="3"/>
  <c r="CC33" i="3"/>
  <c r="CD33" i="3"/>
  <c r="CE33" i="3"/>
  <c r="CF33" i="3"/>
  <c r="CG33" i="3"/>
  <c r="CH33" i="3"/>
  <c r="CI33" i="3"/>
  <c r="CY36" i="3" l="1"/>
  <c r="CM34" i="3"/>
  <c r="CM36" i="3" s="1"/>
  <c r="CL34" i="3"/>
  <c r="CL36" i="3" s="1"/>
  <c r="DP22" i="3"/>
  <c r="DP34" i="3" s="1"/>
  <c r="DP36" i="3" s="1"/>
  <c r="CN34" i="3"/>
  <c r="CN36" i="3" s="1"/>
  <c r="DC34" i="3"/>
  <c r="DC36" i="3" s="1"/>
  <c r="CK36" i="3"/>
  <c r="CH28" i="3"/>
  <c r="CF28" i="3"/>
  <c r="CD28" i="3"/>
  <c r="CB28" i="3"/>
  <c r="CB34" i="3" s="1"/>
  <c r="CB36" i="3" s="1"/>
  <c r="BZ28" i="3"/>
  <c r="BX28" i="3"/>
  <c r="CH22" i="3"/>
  <c r="CF22" i="3"/>
  <c r="CD22" i="3"/>
  <c r="CB22" i="3"/>
  <c r="BZ22" i="3"/>
  <c r="BX22" i="3"/>
  <c r="BX34" i="3" s="1"/>
  <c r="CI14" i="3"/>
  <c r="CG14" i="3"/>
  <c r="CE14" i="3"/>
  <c r="CC14" i="3"/>
  <c r="CA14" i="3"/>
  <c r="BY14" i="3"/>
  <c r="BW14" i="3"/>
  <c r="CI28" i="3"/>
  <c r="CG28" i="3"/>
  <c r="CE28" i="3"/>
  <c r="CC28" i="3"/>
  <c r="CA28" i="3"/>
  <c r="CA34" i="3" s="1"/>
  <c r="CA36" i="3" s="1"/>
  <c r="BY28" i="3"/>
  <c r="BW28" i="3"/>
  <c r="CI22" i="3"/>
  <c r="CG22" i="3"/>
  <c r="CE22" i="3"/>
  <c r="CC22" i="3"/>
  <c r="CA22" i="3"/>
  <c r="BY22" i="3"/>
  <c r="BW22" i="3"/>
  <c r="CH14" i="3"/>
  <c r="CH34" i="3" s="1"/>
  <c r="CF14" i="3"/>
  <c r="CD14" i="3"/>
  <c r="CD34" i="3" s="1"/>
  <c r="CD36" i="3" s="1"/>
  <c r="CB14" i="3"/>
  <c r="BZ14" i="3"/>
  <c r="BZ34" i="3" s="1"/>
  <c r="BZ36" i="3" s="1"/>
  <c r="BX14" i="3"/>
  <c r="CI34" i="3"/>
  <c r="CE34" i="3"/>
  <c r="BW34" i="3"/>
  <c r="CF34" i="3"/>
  <c r="BU33" i="3"/>
  <c r="BT33" i="3"/>
  <c r="BS33" i="3"/>
  <c r="BR33" i="3"/>
  <c r="BQ33" i="3"/>
  <c r="BP33" i="3"/>
  <c r="BO33" i="3"/>
  <c r="BN33" i="3"/>
  <c r="BM33" i="3"/>
  <c r="BU32" i="3"/>
  <c r="BT32" i="3"/>
  <c r="BS32" i="3"/>
  <c r="BR32" i="3"/>
  <c r="BQ32" i="3"/>
  <c r="BQ28" i="3" s="1"/>
  <c r="BP32" i="3"/>
  <c r="BO32" i="3"/>
  <c r="BN32" i="3"/>
  <c r="BM32" i="3"/>
  <c r="BU31" i="3"/>
  <c r="BT31" i="3"/>
  <c r="BS31" i="3"/>
  <c r="BR31" i="3"/>
  <c r="BQ31" i="3"/>
  <c r="BP31" i="3"/>
  <c r="BO31" i="3"/>
  <c r="BN31" i="3"/>
  <c r="BM31" i="3"/>
  <c r="BU30" i="3"/>
  <c r="BT30" i="3"/>
  <c r="BS30" i="3"/>
  <c r="BS28" i="3" s="1"/>
  <c r="BR30" i="3"/>
  <c r="BQ30" i="3"/>
  <c r="BP30" i="3"/>
  <c r="BO30" i="3"/>
  <c r="BO28" i="3" s="1"/>
  <c r="BN30" i="3"/>
  <c r="BM30" i="3"/>
  <c r="BU29" i="3"/>
  <c r="BT29" i="3"/>
  <c r="BT28" i="3" s="1"/>
  <c r="BS29" i="3"/>
  <c r="BR29" i="3"/>
  <c r="BQ29" i="3"/>
  <c r="BP29" i="3"/>
  <c r="BP28" i="3" s="1"/>
  <c r="BO29" i="3"/>
  <c r="BN29" i="3"/>
  <c r="BM29" i="3"/>
  <c r="BU28" i="3"/>
  <c r="BM28" i="3"/>
  <c r="BU27" i="3"/>
  <c r="BT27" i="3"/>
  <c r="BS27" i="3"/>
  <c r="BR27" i="3"/>
  <c r="BQ27" i="3"/>
  <c r="BP27" i="3"/>
  <c r="BO27" i="3"/>
  <c r="BN27" i="3"/>
  <c r="BM27" i="3"/>
  <c r="BU26" i="3"/>
  <c r="BT26" i="3"/>
  <c r="BS26" i="3"/>
  <c r="BR26" i="3"/>
  <c r="BQ26" i="3"/>
  <c r="BP26" i="3"/>
  <c r="BO26" i="3"/>
  <c r="BN26" i="3"/>
  <c r="BM26" i="3"/>
  <c r="BU25" i="3"/>
  <c r="BT25" i="3"/>
  <c r="BS25" i="3"/>
  <c r="BR25" i="3"/>
  <c r="BQ25" i="3"/>
  <c r="BP25" i="3"/>
  <c r="BO25" i="3"/>
  <c r="BN25" i="3"/>
  <c r="BM25" i="3"/>
  <c r="BU24" i="3"/>
  <c r="BU22" i="3" s="1"/>
  <c r="BT24" i="3"/>
  <c r="BS24" i="3"/>
  <c r="BR24" i="3"/>
  <c r="BQ24" i="3"/>
  <c r="BQ22" i="3" s="1"/>
  <c r="BP24" i="3"/>
  <c r="BO24" i="3"/>
  <c r="BN24" i="3"/>
  <c r="BM24" i="3"/>
  <c r="BM22" i="3" s="1"/>
  <c r="BU23" i="3"/>
  <c r="BT23" i="3"/>
  <c r="BS23" i="3"/>
  <c r="BR23" i="3"/>
  <c r="BR22" i="3" s="1"/>
  <c r="BQ23" i="3"/>
  <c r="BP23" i="3"/>
  <c r="BO23" i="3"/>
  <c r="BN23" i="3"/>
  <c r="BN22" i="3" s="1"/>
  <c r="BM23" i="3"/>
  <c r="BO22" i="3"/>
  <c r="BU21" i="3"/>
  <c r="BT21" i="3"/>
  <c r="BS21" i="3"/>
  <c r="BR21" i="3"/>
  <c r="BQ21" i="3"/>
  <c r="BP21" i="3"/>
  <c r="BO21" i="3"/>
  <c r="BN21" i="3"/>
  <c r="BM21" i="3"/>
  <c r="BU20" i="3"/>
  <c r="BT20" i="3"/>
  <c r="BS20" i="3"/>
  <c r="BR20" i="3"/>
  <c r="BQ20" i="3"/>
  <c r="BP20" i="3"/>
  <c r="BO20" i="3"/>
  <c r="BN20" i="3"/>
  <c r="BM20" i="3"/>
  <c r="BU19" i="3"/>
  <c r="BT19" i="3"/>
  <c r="BS19" i="3"/>
  <c r="BR19" i="3"/>
  <c r="BQ19" i="3"/>
  <c r="BP19" i="3"/>
  <c r="BO19" i="3"/>
  <c r="BN19" i="3"/>
  <c r="BM19" i="3"/>
  <c r="BU18" i="3"/>
  <c r="BT18" i="3"/>
  <c r="BS18" i="3"/>
  <c r="BR18" i="3"/>
  <c r="BQ18" i="3"/>
  <c r="BP18" i="3"/>
  <c r="BO18" i="3"/>
  <c r="BN18" i="3"/>
  <c r="BM18" i="3"/>
  <c r="BU17" i="3"/>
  <c r="BT17" i="3"/>
  <c r="BS17" i="3"/>
  <c r="BR17" i="3"/>
  <c r="BQ17" i="3"/>
  <c r="BP17" i="3"/>
  <c r="BO17" i="3"/>
  <c r="BN17" i="3"/>
  <c r="BM17" i="3"/>
  <c r="BU16" i="3"/>
  <c r="BT16" i="3"/>
  <c r="BS16" i="3"/>
  <c r="BR16" i="3"/>
  <c r="BQ16" i="3"/>
  <c r="BP16" i="3"/>
  <c r="BO16" i="3"/>
  <c r="BO14" i="3" s="1"/>
  <c r="BO34" i="3" s="1"/>
  <c r="BO36" i="3" s="1"/>
  <c r="BN16" i="3"/>
  <c r="BM16" i="3"/>
  <c r="BU15" i="3"/>
  <c r="BT15" i="3"/>
  <c r="BS15" i="3"/>
  <c r="BR15" i="3"/>
  <c r="BQ15" i="3"/>
  <c r="BP15" i="3"/>
  <c r="BO15" i="3"/>
  <c r="BN15" i="3"/>
  <c r="BM15" i="3"/>
  <c r="BS14" i="3"/>
  <c r="BL33" i="3"/>
  <c r="BK33" i="3"/>
  <c r="BJ33" i="3"/>
  <c r="BI33" i="3"/>
  <c r="BH33" i="3"/>
  <c r="BG33" i="3"/>
  <c r="BL32" i="3"/>
  <c r="BK32" i="3"/>
  <c r="BJ32" i="3"/>
  <c r="BI32" i="3"/>
  <c r="BH32" i="3"/>
  <c r="BG32" i="3"/>
  <c r="BL31" i="3"/>
  <c r="BK31" i="3"/>
  <c r="BJ31" i="3"/>
  <c r="BI31" i="3"/>
  <c r="BH31" i="3"/>
  <c r="BG31" i="3"/>
  <c r="BL30" i="3"/>
  <c r="BK30" i="3"/>
  <c r="BJ30" i="3"/>
  <c r="BI30" i="3"/>
  <c r="BH30" i="3"/>
  <c r="BG30" i="3"/>
  <c r="BL29" i="3"/>
  <c r="BK29" i="3"/>
  <c r="BK28" i="3" s="1"/>
  <c r="BJ29" i="3"/>
  <c r="BJ28" i="3" s="1"/>
  <c r="BI29" i="3"/>
  <c r="BH29" i="3"/>
  <c r="BG29" i="3"/>
  <c r="BG28" i="3" s="1"/>
  <c r="BL28" i="3"/>
  <c r="BI28" i="3"/>
  <c r="BH28" i="3"/>
  <c r="BL27" i="3"/>
  <c r="BK27" i="3"/>
  <c r="BJ27" i="3"/>
  <c r="BI27" i="3"/>
  <c r="BH27" i="3"/>
  <c r="BG27" i="3"/>
  <c r="BL26" i="3"/>
  <c r="BK26" i="3"/>
  <c r="BJ26" i="3"/>
  <c r="BI26" i="3"/>
  <c r="BH26" i="3"/>
  <c r="BG26" i="3"/>
  <c r="BL25" i="3"/>
  <c r="BK25" i="3"/>
  <c r="BJ25" i="3"/>
  <c r="BI25" i="3"/>
  <c r="BH25" i="3"/>
  <c r="BG25" i="3"/>
  <c r="BL24" i="3"/>
  <c r="BK24" i="3"/>
  <c r="BJ24" i="3"/>
  <c r="BI24" i="3"/>
  <c r="BH24" i="3"/>
  <c r="BG24" i="3"/>
  <c r="BL23" i="3"/>
  <c r="BK23" i="3"/>
  <c r="BK22" i="3" s="1"/>
  <c r="BJ23" i="3"/>
  <c r="BJ22" i="3" s="1"/>
  <c r="BI23" i="3"/>
  <c r="BH23" i="3"/>
  <c r="BG23" i="3"/>
  <c r="BG22" i="3" s="1"/>
  <c r="BL22" i="3"/>
  <c r="BI22" i="3"/>
  <c r="BH22" i="3"/>
  <c r="BL21" i="3"/>
  <c r="BK21" i="3"/>
  <c r="BJ21" i="3"/>
  <c r="BI21" i="3"/>
  <c r="BH21" i="3"/>
  <c r="BG21" i="3"/>
  <c r="BL20" i="3"/>
  <c r="BK20" i="3"/>
  <c r="BJ20" i="3"/>
  <c r="BI20" i="3"/>
  <c r="BH20" i="3"/>
  <c r="BG20" i="3"/>
  <c r="BL19" i="3"/>
  <c r="BK19" i="3"/>
  <c r="BJ19" i="3"/>
  <c r="BI19" i="3"/>
  <c r="BH19" i="3"/>
  <c r="BG19" i="3"/>
  <c r="BL18" i="3"/>
  <c r="BK18" i="3"/>
  <c r="BJ18" i="3"/>
  <c r="BI18" i="3"/>
  <c r="BH18" i="3"/>
  <c r="BG18" i="3"/>
  <c r="BL17" i="3"/>
  <c r="BK17" i="3"/>
  <c r="BJ17" i="3"/>
  <c r="BI17" i="3"/>
  <c r="BH17" i="3"/>
  <c r="BG17" i="3"/>
  <c r="BL16" i="3"/>
  <c r="BK16" i="3"/>
  <c r="BJ16" i="3"/>
  <c r="BI16" i="3"/>
  <c r="BH16" i="3"/>
  <c r="BG16" i="3"/>
  <c r="BL15" i="3"/>
  <c r="BK15" i="3"/>
  <c r="BK14" i="3" s="1"/>
  <c r="BK34" i="3" s="1"/>
  <c r="BK36" i="3" s="1"/>
  <c r="BJ15" i="3"/>
  <c r="BJ14" i="3" s="1"/>
  <c r="BI15" i="3"/>
  <c r="BH15" i="3"/>
  <c r="BG15" i="3"/>
  <c r="BL14" i="3"/>
  <c r="BL34" i="3" s="1"/>
  <c r="BL36" i="3" s="1"/>
  <c r="BI14" i="3"/>
  <c r="BI34" i="3" s="1"/>
  <c r="BI36" i="3" s="1"/>
  <c r="BH14" i="3"/>
  <c r="BH34" i="3" s="1"/>
  <c r="BH36" i="3" s="1"/>
  <c r="BG14" i="3"/>
  <c r="BF33" i="3"/>
  <c r="BE33" i="3"/>
  <c r="BD33" i="3"/>
  <c r="BF32" i="3"/>
  <c r="BE32" i="3"/>
  <c r="BD32" i="3"/>
  <c r="BF31" i="3"/>
  <c r="BE31" i="3"/>
  <c r="BD31" i="3"/>
  <c r="BF30" i="3"/>
  <c r="BE30" i="3"/>
  <c r="BD30" i="3"/>
  <c r="BF29" i="3"/>
  <c r="BE29" i="3"/>
  <c r="BD29" i="3"/>
  <c r="BD28" i="3" s="1"/>
  <c r="BF27" i="3"/>
  <c r="BE27" i="3"/>
  <c r="BD27" i="3"/>
  <c r="BF26" i="3"/>
  <c r="BE26" i="3"/>
  <c r="BD26" i="3"/>
  <c r="BF25" i="3"/>
  <c r="BE25" i="3"/>
  <c r="BD25" i="3"/>
  <c r="BF24" i="3"/>
  <c r="BE24" i="3"/>
  <c r="BD24" i="3"/>
  <c r="BF23" i="3"/>
  <c r="BF22" i="3" s="1"/>
  <c r="BE23" i="3"/>
  <c r="BD23" i="3"/>
  <c r="BF21" i="3"/>
  <c r="BE21" i="3"/>
  <c r="BD21" i="3"/>
  <c r="BF20" i="3"/>
  <c r="BE20" i="3"/>
  <c r="BD20" i="3"/>
  <c r="BF19" i="3"/>
  <c r="BE19" i="3"/>
  <c r="BD19" i="3"/>
  <c r="BF18" i="3"/>
  <c r="BE18" i="3"/>
  <c r="BD18" i="3"/>
  <c r="BF17" i="3"/>
  <c r="BE17" i="3"/>
  <c r="BD17" i="3"/>
  <c r="BF16" i="3"/>
  <c r="BE16" i="3"/>
  <c r="BD16" i="3"/>
  <c r="BF15" i="3"/>
  <c r="BF14" i="3" s="1"/>
  <c r="BE15" i="3"/>
  <c r="BD15" i="3"/>
  <c r="BD14" i="3" s="1"/>
  <c r="BC33" i="3"/>
  <c r="BB33" i="3"/>
  <c r="BC32" i="3"/>
  <c r="BB32" i="3"/>
  <c r="BC31" i="3"/>
  <c r="BB31" i="3"/>
  <c r="BC30" i="3"/>
  <c r="BB30" i="3"/>
  <c r="BC29" i="3"/>
  <c r="BC28" i="3" s="1"/>
  <c r="BB29" i="3"/>
  <c r="BB28" i="3"/>
  <c r="BC27" i="3"/>
  <c r="BB27" i="3"/>
  <c r="BC26" i="3"/>
  <c r="BB26" i="3"/>
  <c r="BC25" i="3"/>
  <c r="BB25" i="3"/>
  <c r="BC24" i="3"/>
  <c r="BB24" i="3"/>
  <c r="BC23" i="3"/>
  <c r="BC22" i="3" s="1"/>
  <c r="BB23" i="3"/>
  <c r="BB22" i="3"/>
  <c r="BC21" i="3"/>
  <c r="BB21" i="3"/>
  <c r="BC20" i="3"/>
  <c r="BB20" i="3"/>
  <c r="BC19" i="3"/>
  <c r="BB19" i="3"/>
  <c r="BC18" i="3"/>
  <c r="BB18" i="3"/>
  <c r="BC17" i="3"/>
  <c r="BB17" i="3"/>
  <c r="BC16" i="3"/>
  <c r="BB16" i="3"/>
  <c r="BC15" i="3"/>
  <c r="BC14" i="3" s="1"/>
  <c r="BB15" i="3"/>
  <c r="BB14" i="3"/>
  <c r="BB34" i="3" s="1"/>
  <c r="BB36" i="3" s="1"/>
  <c r="BA33" i="3"/>
  <c r="BA32" i="3"/>
  <c r="BA31" i="3"/>
  <c r="BA30" i="3"/>
  <c r="BA29" i="3"/>
  <c r="BA28" i="3" s="1"/>
  <c r="BA27" i="3"/>
  <c r="BA26" i="3"/>
  <c r="BA25" i="3"/>
  <c r="BA22" i="3" s="1"/>
  <c r="BA24" i="3"/>
  <c r="BA23" i="3"/>
  <c r="BA21" i="3"/>
  <c r="BA20" i="3"/>
  <c r="BA19" i="3"/>
  <c r="BA18" i="3"/>
  <c r="BA17" i="3"/>
  <c r="BA14" i="3" s="1"/>
  <c r="BA16" i="3"/>
  <c r="BA15" i="3"/>
  <c r="AL33" i="3"/>
  <c r="AK33" i="3"/>
  <c r="AJ33" i="3"/>
  <c r="AI33" i="3"/>
  <c r="AH33" i="3"/>
  <c r="AG33" i="3"/>
  <c r="AF33" i="3"/>
  <c r="AE33" i="3"/>
  <c r="AD33" i="3"/>
  <c r="AL32" i="3"/>
  <c r="AK32" i="3"/>
  <c r="AJ32" i="3"/>
  <c r="AI32" i="3"/>
  <c r="AH32" i="3"/>
  <c r="AG32" i="3"/>
  <c r="AF32" i="3"/>
  <c r="AE32" i="3"/>
  <c r="AD32" i="3"/>
  <c r="AL31" i="3"/>
  <c r="AK31" i="3"/>
  <c r="AJ31" i="3"/>
  <c r="AI31" i="3"/>
  <c r="AH31" i="3"/>
  <c r="AG31" i="3"/>
  <c r="AF31" i="3"/>
  <c r="AE31" i="3"/>
  <c r="AD31" i="3"/>
  <c r="AL30" i="3"/>
  <c r="AK30" i="3"/>
  <c r="AJ30" i="3"/>
  <c r="AI30" i="3"/>
  <c r="AH30" i="3"/>
  <c r="AG30" i="3"/>
  <c r="AF30" i="3"/>
  <c r="AE30" i="3"/>
  <c r="AD30" i="3"/>
  <c r="AL29" i="3"/>
  <c r="AK29" i="3"/>
  <c r="AJ29" i="3"/>
  <c r="AI29" i="3"/>
  <c r="AH29" i="3"/>
  <c r="AG29" i="3"/>
  <c r="AF29" i="3"/>
  <c r="AE29" i="3"/>
  <c r="AD29" i="3"/>
  <c r="AL27" i="3"/>
  <c r="AK27" i="3"/>
  <c r="AJ27" i="3"/>
  <c r="AI27" i="3"/>
  <c r="AH27" i="3"/>
  <c r="AG27" i="3"/>
  <c r="AF27" i="3"/>
  <c r="AE27" i="3"/>
  <c r="AD27" i="3"/>
  <c r="AL26" i="3"/>
  <c r="AK26" i="3"/>
  <c r="AJ26" i="3"/>
  <c r="AI26" i="3"/>
  <c r="AH26" i="3"/>
  <c r="AG26" i="3"/>
  <c r="AF26" i="3"/>
  <c r="AE26" i="3"/>
  <c r="AD26" i="3"/>
  <c r="AL25" i="3"/>
  <c r="AK25" i="3"/>
  <c r="AJ25" i="3"/>
  <c r="AI25" i="3"/>
  <c r="AH25" i="3"/>
  <c r="AG25" i="3"/>
  <c r="AF25" i="3"/>
  <c r="AE25" i="3"/>
  <c r="AD25" i="3"/>
  <c r="AL24" i="3"/>
  <c r="AK24" i="3"/>
  <c r="AJ24" i="3"/>
  <c r="AI24" i="3"/>
  <c r="AH24" i="3"/>
  <c r="AG24" i="3"/>
  <c r="AF24" i="3"/>
  <c r="AE24" i="3"/>
  <c r="AD24" i="3"/>
  <c r="AL23" i="3"/>
  <c r="AK23" i="3"/>
  <c r="AJ23" i="3"/>
  <c r="AI23" i="3"/>
  <c r="AH23" i="3"/>
  <c r="AG23" i="3"/>
  <c r="AF23" i="3"/>
  <c r="AE23" i="3"/>
  <c r="AD23" i="3"/>
  <c r="AL21" i="3"/>
  <c r="AK21" i="3"/>
  <c r="AJ21" i="3"/>
  <c r="AI21" i="3"/>
  <c r="AH21" i="3"/>
  <c r="AG21" i="3"/>
  <c r="AF21" i="3"/>
  <c r="AE21" i="3"/>
  <c r="AD21" i="3"/>
  <c r="AL20" i="3"/>
  <c r="AK20" i="3"/>
  <c r="AJ20" i="3"/>
  <c r="AI20" i="3"/>
  <c r="AH20" i="3"/>
  <c r="AG20" i="3"/>
  <c r="AF20" i="3"/>
  <c r="AE20" i="3"/>
  <c r="AD20" i="3"/>
  <c r="AL19" i="3"/>
  <c r="AK19" i="3"/>
  <c r="AJ19" i="3"/>
  <c r="AI19" i="3"/>
  <c r="AH19" i="3"/>
  <c r="AG19" i="3"/>
  <c r="AF19" i="3"/>
  <c r="AE19" i="3"/>
  <c r="AD19" i="3"/>
  <c r="AL18" i="3"/>
  <c r="AK18" i="3"/>
  <c r="AJ18" i="3"/>
  <c r="AI18" i="3"/>
  <c r="AH18" i="3"/>
  <c r="AG18" i="3"/>
  <c r="AF18" i="3"/>
  <c r="AE18" i="3"/>
  <c r="AD18" i="3"/>
  <c r="AL17" i="3"/>
  <c r="AK17" i="3"/>
  <c r="AJ17" i="3"/>
  <c r="AI17" i="3"/>
  <c r="AH17" i="3"/>
  <c r="AG17" i="3"/>
  <c r="AF17" i="3"/>
  <c r="AE17" i="3"/>
  <c r="AD17" i="3"/>
  <c r="AL16" i="3"/>
  <c r="AK16" i="3"/>
  <c r="AJ16" i="3"/>
  <c r="AI16" i="3"/>
  <c r="AH16" i="3"/>
  <c r="AG16" i="3"/>
  <c r="AF16" i="3"/>
  <c r="AE16" i="3"/>
  <c r="AD16" i="3"/>
  <c r="AL15" i="3"/>
  <c r="AK15" i="3"/>
  <c r="AJ15" i="3"/>
  <c r="AI15" i="3"/>
  <c r="AH15" i="3"/>
  <c r="AG15" i="3"/>
  <c r="AF15" i="3"/>
  <c r="AE15" i="3"/>
  <c r="AD15" i="3"/>
  <c r="AL9" i="3"/>
  <c r="AK9" i="3"/>
  <c r="AJ9" i="3"/>
  <c r="AI9" i="3"/>
  <c r="AH9" i="3"/>
  <c r="AG9" i="3"/>
  <c r="AF9" i="3"/>
  <c r="AE9" i="3"/>
  <c r="AD9" i="3"/>
  <c r="CX33" i="3"/>
  <c r="CX32" i="3"/>
  <c r="CZ31" i="3"/>
  <c r="CX31" i="3"/>
  <c r="CX30" i="3"/>
  <c r="CX29" i="3"/>
  <c r="CX27" i="3"/>
  <c r="CZ26" i="3"/>
  <c r="CX26" i="3"/>
  <c r="CZ25" i="3"/>
  <c r="CX25" i="3"/>
  <c r="CZ24" i="3"/>
  <c r="CX24" i="3"/>
  <c r="CZ23" i="3"/>
  <c r="CX23" i="3"/>
  <c r="CX21" i="3"/>
  <c r="CX20" i="3"/>
  <c r="CZ19" i="3"/>
  <c r="CX19" i="3"/>
  <c r="CX18" i="3"/>
  <c r="CX17" i="3"/>
  <c r="CX16" i="3"/>
  <c r="CX15" i="3"/>
  <c r="CZ9" i="3"/>
  <c r="CX9" i="3"/>
  <c r="CR33" i="3"/>
  <c r="CR32" i="3"/>
  <c r="CR31" i="3"/>
  <c r="CR30" i="3"/>
  <c r="CR29" i="3"/>
  <c r="CR27" i="3"/>
  <c r="CR26" i="3"/>
  <c r="CR25" i="3"/>
  <c r="CR24" i="3"/>
  <c r="CR23" i="3"/>
  <c r="CR21" i="3"/>
  <c r="CR20" i="3"/>
  <c r="CR19" i="3"/>
  <c r="CR18" i="3"/>
  <c r="CR17" i="3"/>
  <c r="CR16" i="3"/>
  <c r="CR15" i="3"/>
  <c r="AW33" i="3"/>
  <c r="AV33" i="3"/>
  <c r="AU33" i="3"/>
  <c r="AT33" i="3"/>
  <c r="AS33" i="3"/>
  <c r="AR33" i="3"/>
  <c r="AQ33" i="3"/>
  <c r="AP33" i="3"/>
  <c r="AO33" i="3"/>
  <c r="AN33" i="3"/>
  <c r="AM33" i="3"/>
  <c r="AC33" i="3"/>
  <c r="AB33" i="3"/>
  <c r="AW32" i="3"/>
  <c r="AV32" i="3"/>
  <c r="AU32" i="3"/>
  <c r="AT32" i="3"/>
  <c r="AS32" i="3"/>
  <c r="AR32" i="3"/>
  <c r="AQ32" i="3"/>
  <c r="AP32" i="3"/>
  <c r="AO32" i="3"/>
  <c r="AN32" i="3"/>
  <c r="AM32" i="3"/>
  <c r="AC32" i="3"/>
  <c r="AB32" i="3"/>
  <c r="AW31" i="3"/>
  <c r="AV31" i="3"/>
  <c r="AU31" i="3"/>
  <c r="AT31" i="3"/>
  <c r="AS31" i="3"/>
  <c r="AR31" i="3"/>
  <c r="AQ31" i="3"/>
  <c r="AP31" i="3"/>
  <c r="AO31" i="3"/>
  <c r="AN31" i="3"/>
  <c r="AM31" i="3"/>
  <c r="AC31" i="3"/>
  <c r="AB31" i="3"/>
  <c r="AW30" i="3"/>
  <c r="AV30" i="3"/>
  <c r="AU30" i="3"/>
  <c r="AT30" i="3"/>
  <c r="AS30" i="3"/>
  <c r="AR30" i="3"/>
  <c r="AQ30" i="3"/>
  <c r="AP30" i="3"/>
  <c r="AO30" i="3"/>
  <c r="AN30" i="3"/>
  <c r="AM30" i="3"/>
  <c r="AC30" i="3"/>
  <c r="AB30" i="3"/>
  <c r="AW29" i="3"/>
  <c r="AV29" i="3"/>
  <c r="AU29" i="3"/>
  <c r="AT29" i="3"/>
  <c r="AS29" i="3"/>
  <c r="AR29" i="3"/>
  <c r="AQ29" i="3"/>
  <c r="AP29" i="3"/>
  <c r="AO29" i="3"/>
  <c r="AN29" i="3"/>
  <c r="AM29" i="3"/>
  <c r="AC29" i="3"/>
  <c r="AB29" i="3"/>
  <c r="AW27" i="3"/>
  <c r="AV27" i="3"/>
  <c r="AU27" i="3"/>
  <c r="AT27" i="3"/>
  <c r="AS27" i="3"/>
  <c r="AR27" i="3"/>
  <c r="AQ27" i="3"/>
  <c r="AP27" i="3"/>
  <c r="AO27" i="3"/>
  <c r="AN27" i="3"/>
  <c r="AM27" i="3"/>
  <c r="AC27" i="3"/>
  <c r="AB27" i="3"/>
  <c r="AW26" i="3"/>
  <c r="AV26" i="3"/>
  <c r="AU26" i="3"/>
  <c r="AT26" i="3"/>
  <c r="AS26" i="3"/>
  <c r="AR26" i="3"/>
  <c r="AQ26" i="3"/>
  <c r="AP26" i="3"/>
  <c r="AO26" i="3"/>
  <c r="AN26" i="3"/>
  <c r="AM26" i="3"/>
  <c r="AC26" i="3"/>
  <c r="AB26" i="3"/>
  <c r="AW25" i="3"/>
  <c r="AV25" i="3"/>
  <c r="AU25" i="3"/>
  <c r="AT25" i="3"/>
  <c r="AS25" i="3"/>
  <c r="AR25" i="3"/>
  <c r="AQ25" i="3"/>
  <c r="AP25" i="3"/>
  <c r="AO25" i="3"/>
  <c r="AN25" i="3"/>
  <c r="AM25" i="3"/>
  <c r="AC25" i="3"/>
  <c r="AB25" i="3"/>
  <c r="AW24" i="3"/>
  <c r="AV24" i="3"/>
  <c r="AU24" i="3"/>
  <c r="AT24" i="3"/>
  <c r="AS24" i="3"/>
  <c r="AR24" i="3"/>
  <c r="AQ24" i="3"/>
  <c r="AP24" i="3"/>
  <c r="AO24" i="3"/>
  <c r="AN24" i="3"/>
  <c r="AM24" i="3"/>
  <c r="AC24" i="3"/>
  <c r="AB24" i="3"/>
  <c r="AW23" i="3"/>
  <c r="AV23" i="3"/>
  <c r="AU23" i="3"/>
  <c r="AT23" i="3"/>
  <c r="AS23" i="3"/>
  <c r="AR23" i="3"/>
  <c r="AQ23" i="3"/>
  <c r="AP23" i="3"/>
  <c r="AO23" i="3"/>
  <c r="AN23" i="3"/>
  <c r="AM23" i="3"/>
  <c r="AC23" i="3"/>
  <c r="AB23" i="3"/>
  <c r="AW21" i="3"/>
  <c r="AV21" i="3"/>
  <c r="AU21" i="3"/>
  <c r="AT21" i="3"/>
  <c r="AS21" i="3"/>
  <c r="AR21" i="3"/>
  <c r="AQ21" i="3"/>
  <c r="AP21" i="3"/>
  <c r="AO21" i="3"/>
  <c r="AN21" i="3"/>
  <c r="AM21" i="3"/>
  <c r="AC21" i="3"/>
  <c r="AB21" i="3"/>
  <c r="AW20" i="3"/>
  <c r="AV20" i="3"/>
  <c r="AU20" i="3"/>
  <c r="AT20" i="3"/>
  <c r="AS20" i="3"/>
  <c r="AR20" i="3"/>
  <c r="AQ20" i="3"/>
  <c r="AP20" i="3"/>
  <c r="AO20" i="3"/>
  <c r="AN20" i="3"/>
  <c r="AM20" i="3"/>
  <c r="AC20" i="3"/>
  <c r="AB20" i="3"/>
  <c r="AW19" i="3"/>
  <c r="AV19" i="3"/>
  <c r="AU19" i="3"/>
  <c r="AT19" i="3"/>
  <c r="AS19" i="3"/>
  <c r="AR19" i="3"/>
  <c r="AQ19" i="3"/>
  <c r="AP19" i="3"/>
  <c r="AO19" i="3"/>
  <c r="AN19" i="3"/>
  <c r="AM19" i="3"/>
  <c r="AC19" i="3"/>
  <c r="AB19" i="3"/>
  <c r="AW18" i="3"/>
  <c r="AV18" i="3"/>
  <c r="AU18" i="3"/>
  <c r="AT18" i="3"/>
  <c r="AS18" i="3"/>
  <c r="AR18" i="3"/>
  <c r="AQ18" i="3"/>
  <c r="AP18" i="3"/>
  <c r="AO18" i="3"/>
  <c r="AN18" i="3"/>
  <c r="AM18" i="3"/>
  <c r="AC18" i="3"/>
  <c r="AB18" i="3"/>
  <c r="AW17" i="3"/>
  <c r="AV17" i="3"/>
  <c r="AU17" i="3"/>
  <c r="AT17" i="3"/>
  <c r="AS17" i="3"/>
  <c r="AR17" i="3"/>
  <c r="AQ17" i="3"/>
  <c r="AP17" i="3"/>
  <c r="AO17" i="3"/>
  <c r="AN17" i="3"/>
  <c r="AM17" i="3"/>
  <c r="AC17" i="3"/>
  <c r="AB17" i="3"/>
  <c r="AW16" i="3"/>
  <c r="AV16" i="3"/>
  <c r="AU16" i="3"/>
  <c r="AT16" i="3"/>
  <c r="AS16" i="3"/>
  <c r="AR16" i="3"/>
  <c r="AQ16" i="3"/>
  <c r="AP16" i="3"/>
  <c r="AO16" i="3"/>
  <c r="AN16" i="3"/>
  <c r="AM16" i="3"/>
  <c r="AC16" i="3"/>
  <c r="AB16" i="3"/>
  <c r="AW15" i="3"/>
  <c r="AV15" i="3"/>
  <c r="AU15" i="3"/>
  <c r="AT15" i="3"/>
  <c r="AS15" i="3"/>
  <c r="AR15" i="3"/>
  <c r="AQ15" i="3"/>
  <c r="AP15" i="3"/>
  <c r="AO15" i="3"/>
  <c r="AN15" i="3"/>
  <c r="AM15" i="3"/>
  <c r="AC15" i="3"/>
  <c r="AB15" i="3"/>
  <c r="AW9" i="3"/>
  <c r="AV9" i="3"/>
  <c r="AU9" i="3"/>
  <c r="AT9" i="3"/>
  <c r="AS9" i="3"/>
  <c r="AR9" i="3"/>
  <c r="AQ9" i="3"/>
  <c r="AP9" i="3"/>
  <c r="AO9" i="3"/>
  <c r="AN9" i="3"/>
  <c r="AM9" i="3"/>
  <c r="AC9" i="3"/>
  <c r="AB9" i="3"/>
  <c r="AA33" i="3"/>
  <c r="Z33" i="3"/>
  <c r="Y33" i="3"/>
  <c r="X33" i="3"/>
  <c r="W33" i="3"/>
  <c r="V33" i="3"/>
  <c r="U33" i="3"/>
  <c r="T33" i="3"/>
  <c r="AA32" i="3"/>
  <c r="Z32" i="3"/>
  <c r="Y32" i="3"/>
  <c r="X32" i="3"/>
  <c r="W32" i="3"/>
  <c r="V32" i="3"/>
  <c r="U32" i="3"/>
  <c r="T32" i="3"/>
  <c r="AA31" i="3"/>
  <c r="Z31" i="3"/>
  <c r="Y31" i="3"/>
  <c r="X31" i="3"/>
  <c r="W31" i="3"/>
  <c r="V31" i="3"/>
  <c r="U31" i="3"/>
  <c r="T31" i="3"/>
  <c r="AA30" i="3"/>
  <c r="Z30" i="3"/>
  <c r="Y30" i="3"/>
  <c r="X30" i="3"/>
  <c r="W30" i="3"/>
  <c r="V30" i="3"/>
  <c r="U30" i="3"/>
  <c r="T30" i="3"/>
  <c r="AA29" i="3"/>
  <c r="Z29" i="3"/>
  <c r="Y29" i="3"/>
  <c r="X29" i="3"/>
  <c r="W29" i="3"/>
  <c r="V29" i="3"/>
  <c r="U29" i="3"/>
  <c r="T29" i="3"/>
  <c r="AA28" i="3"/>
  <c r="Z28" i="3"/>
  <c r="Y28" i="3"/>
  <c r="X28" i="3"/>
  <c r="W28" i="3"/>
  <c r="V28" i="3"/>
  <c r="U28" i="3"/>
  <c r="T28" i="3"/>
  <c r="AA27" i="3"/>
  <c r="Z27" i="3"/>
  <c r="Y27" i="3"/>
  <c r="X27" i="3"/>
  <c r="W27" i="3"/>
  <c r="V27" i="3"/>
  <c r="U27" i="3"/>
  <c r="T27" i="3"/>
  <c r="AA26" i="3"/>
  <c r="Z26" i="3"/>
  <c r="Y26" i="3"/>
  <c r="X26" i="3"/>
  <c r="W26" i="3"/>
  <c r="V26" i="3"/>
  <c r="U26" i="3"/>
  <c r="T26" i="3"/>
  <c r="AA25" i="3"/>
  <c r="Z25" i="3"/>
  <c r="Y25" i="3"/>
  <c r="X25" i="3"/>
  <c r="W25" i="3"/>
  <c r="V25" i="3"/>
  <c r="U25" i="3"/>
  <c r="T25" i="3"/>
  <c r="AA24" i="3"/>
  <c r="Z24" i="3"/>
  <c r="Y24" i="3"/>
  <c r="X24" i="3"/>
  <c r="W24" i="3"/>
  <c r="V24" i="3"/>
  <c r="U24" i="3"/>
  <c r="T24" i="3"/>
  <c r="AA23" i="3"/>
  <c r="Z23" i="3"/>
  <c r="Z22" i="3" s="1"/>
  <c r="Y23" i="3"/>
  <c r="X23" i="3"/>
  <c r="W23" i="3"/>
  <c r="V23" i="3"/>
  <c r="U23" i="3"/>
  <c r="T23" i="3"/>
  <c r="AA22" i="3"/>
  <c r="Y22" i="3"/>
  <c r="X22" i="3"/>
  <c r="W22" i="3"/>
  <c r="V22" i="3"/>
  <c r="U22" i="3"/>
  <c r="T22" i="3"/>
  <c r="AA21" i="3"/>
  <c r="Z21" i="3"/>
  <c r="Y21" i="3"/>
  <c r="X21" i="3"/>
  <c r="W21" i="3"/>
  <c r="V21" i="3"/>
  <c r="U21" i="3"/>
  <c r="T21" i="3"/>
  <c r="AA20" i="3"/>
  <c r="Z20" i="3"/>
  <c r="Y20" i="3"/>
  <c r="X20" i="3"/>
  <c r="W20" i="3"/>
  <c r="V20" i="3"/>
  <c r="U20" i="3"/>
  <c r="T20" i="3"/>
  <c r="AA19" i="3"/>
  <c r="Z19" i="3"/>
  <c r="Y19" i="3"/>
  <c r="X19" i="3"/>
  <c r="W19" i="3"/>
  <c r="V19" i="3"/>
  <c r="U19" i="3"/>
  <c r="T19" i="3"/>
  <c r="AA18" i="3"/>
  <c r="Z18" i="3"/>
  <c r="Y18" i="3"/>
  <c r="X18" i="3"/>
  <c r="W18" i="3"/>
  <c r="V18" i="3"/>
  <c r="U18" i="3"/>
  <c r="T18" i="3"/>
  <c r="AA17" i="3"/>
  <c r="Z17" i="3"/>
  <c r="Y17" i="3"/>
  <c r="X17" i="3"/>
  <c r="W17" i="3"/>
  <c r="V17" i="3"/>
  <c r="U17" i="3"/>
  <c r="T17" i="3"/>
  <c r="AA16" i="3"/>
  <c r="Z16" i="3"/>
  <c r="Y16" i="3"/>
  <c r="X16" i="3"/>
  <c r="W16" i="3"/>
  <c r="V16" i="3"/>
  <c r="U16" i="3"/>
  <c r="T16" i="3"/>
  <c r="AA15" i="3"/>
  <c r="Z15" i="3"/>
  <c r="Y15" i="3"/>
  <c r="X15" i="3"/>
  <c r="W15" i="3"/>
  <c r="V15" i="3"/>
  <c r="U15" i="3"/>
  <c r="T15" i="3"/>
  <c r="AA14" i="3"/>
  <c r="AA34" i="3" s="1"/>
  <c r="AA36" i="3" s="1"/>
  <c r="Z14" i="3"/>
  <c r="Y14" i="3"/>
  <c r="Y34" i="3" s="1"/>
  <c r="Y36" i="3" s="1"/>
  <c r="X14" i="3"/>
  <c r="X34" i="3" s="1"/>
  <c r="X36" i="3" s="1"/>
  <c r="W14" i="3"/>
  <c r="W34" i="3" s="1"/>
  <c r="W36" i="3" s="1"/>
  <c r="V14" i="3"/>
  <c r="V34" i="3" s="1"/>
  <c r="V36" i="3" s="1"/>
  <c r="U14" i="3"/>
  <c r="U34" i="3" s="1"/>
  <c r="U36" i="3" s="1"/>
  <c r="T14" i="3"/>
  <c r="T34" i="3" s="1"/>
  <c r="T36" i="3" s="1"/>
  <c r="AA9" i="3"/>
  <c r="Z9" i="3"/>
  <c r="Y9" i="3"/>
  <c r="X9" i="3"/>
  <c r="W9" i="3"/>
  <c r="V9" i="3"/>
  <c r="U9" i="3"/>
  <c r="T9" i="3"/>
  <c r="S33" i="3"/>
  <c r="R33" i="3"/>
  <c r="Q33" i="3"/>
  <c r="P33" i="3"/>
  <c r="S32" i="3"/>
  <c r="R32" i="3"/>
  <c r="Q32" i="3"/>
  <c r="P32" i="3"/>
  <c r="S31" i="3"/>
  <c r="R31" i="3"/>
  <c r="Q31" i="3"/>
  <c r="P31" i="3"/>
  <c r="S30" i="3"/>
  <c r="R30" i="3"/>
  <c r="Q30" i="3"/>
  <c r="P30" i="3"/>
  <c r="S29" i="3"/>
  <c r="R29" i="3"/>
  <c r="R28" i="3" s="1"/>
  <c r="Q29" i="3"/>
  <c r="P29" i="3"/>
  <c r="S28" i="3"/>
  <c r="Q28" i="3"/>
  <c r="P28" i="3"/>
  <c r="S27" i="3"/>
  <c r="R27" i="3"/>
  <c r="Q27" i="3"/>
  <c r="P27" i="3"/>
  <c r="S26" i="3"/>
  <c r="R26" i="3"/>
  <c r="Q26" i="3"/>
  <c r="P26" i="3"/>
  <c r="S25" i="3"/>
  <c r="R25" i="3"/>
  <c r="Q25" i="3"/>
  <c r="P25" i="3"/>
  <c r="S24" i="3"/>
  <c r="R24" i="3"/>
  <c r="Q24" i="3"/>
  <c r="P24" i="3"/>
  <c r="S23" i="3"/>
  <c r="R23" i="3"/>
  <c r="Q23" i="3"/>
  <c r="P23" i="3"/>
  <c r="S22" i="3"/>
  <c r="R22" i="3"/>
  <c r="Q22" i="3"/>
  <c r="P22" i="3"/>
  <c r="S21" i="3"/>
  <c r="R21" i="3"/>
  <c r="Q21" i="3"/>
  <c r="P21" i="3"/>
  <c r="S20" i="3"/>
  <c r="R20" i="3"/>
  <c r="Q20" i="3"/>
  <c r="P20" i="3"/>
  <c r="S19" i="3"/>
  <c r="R19" i="3"/>
  <c r="Q19" i="3"/>
  <c r="P19" i="3"/>
  <c r="S18" i="3"/>
  <c r="R18" i="3"/>
  <c r="Q18" i="3"/>
  <c r="P18" i="3"/>
  <c r="S17" i="3"/>
  <c r="R17" i="3"/>
  <c r="Q17" i="3"/>
  <c r="P17" i="3"/>
  <c r="S16" i="3"/>
  <c r="R16" i="3"/>
  <c r="Q16" i="3"/>
  <c r="P16" i="3"/>
  <c r="S15" i="3"/>
  <c r="R15" i="3"/>
  <c r="R14" i="3" s="1"/>
  <c r="Q15" i="3"/>
  <c r="P15" i="3"/>
  <c r="S14" i="3"/>
  <c r="S34" i="3" s="1"/>
  <c r="S36" i="3" s="1"/>
  <c r="Q14" i="3"/>
  <c r="Q34" i="3" s="1"/>
  <c r="Q36" i="3" s="1"/>
  <c r="P14" i="3"/>
  <c r="P34" i="3" s="1"/>
  <c r="P36" i="3" s="1"/>
  <c r="S9" i="3"/>
  <c r="R9" i="3"/>
  <c r="Q9" i="3"/>
  <c r="P9" i="3"/>
  <c r="O33" i="3"/>
  <c r="N33" i="3"/>
  <c r="O32" i="3"/>
  <c r="N32" i="3"/>
  <c r="O31" i="3"/>
  <c r="N31" i="3"/>
  <c r="O30" i="3"/>
  <c r="N30" i="3"/>
  <c r="O29" i="3"/>
  <c r="N29" i="3"/>
  <c r="N28" i="3" s="1"/>
  <c r="O28" i="3"/>
  <c r="O27" i="3"/>
  <c r="N27" i="3"/>
  <c r="O26" i="3"/>
  <c r="N26" i="3"/>
  <c r="O25" i="3"/>
  <c r="N25" i="3"/>
  <c r="O24" i="3"/>
  <c r="N24" i="3"/>
  <c r="O23" i="3"/>
  <c r="N23" i="3"/>
  <c r="N22" i="3" s="1"/>
  <c r="O22" i="3"/>
  <c r="O21" i="3"/>
  <c r="N21" i="3"/>
  <c r="O20" i="3"/>
  <c r="N20" i="3"/>
  <c r="O19" i="3"/>
  <c r="N19" i="3"/>
  <c r="O18" i="3"/>
  <c r="N18" i="3"/>
  <c r="O17" i="3"/>
  <c r="N17" i="3"/>
  <c r="O16" i="3"/>
  <c r="N16" i="3"/>
  <c r="O15" i="3"/>
  <c r="N15" i="3"/>
  <c r="O9" i="3"/>
  <c r="N9" i="3"/>
  <c r="M33" i="3"/>
  <c r="M32" i="3"/>
  <c r="M31" i="3"/>
  <c r="M30" i="3"/>
  <c r="M29" i="3"/>
  <c r="M27" i="3"/>
  <c r="M26" i="3"/>
  <c r="M25" i="3"/>
  <c r="M24" i="3"/>
  <c r="M23" i="3"/>
  <c r="M21" i="3"/>
  <c r="M20" i="3"/>
  <c r="M19" i="3"/>
  <c r="M18" i="3"/>
  <c r="M17" i="3"/>
  <c r="M16" i="3"/>
  <c r="M15" i="3"/>
  <c r="M9" i="3"/>
  <c r="AZ15" i="3"/>
  <c r="AZ16" i="3"/>
  <c r="AZ17" i="3"/>
  <c r="AZ18" i="3"/>
  <c r="AZ19" i="3"/>
  <c r="AZ20" i="3"/>
  <c r="AZ21" i="3"/>
  <c r="AZ23" i="3"/>
  <c r="AZ24" i="3"/>
  <c r="AZ25" i="3"/>
  <c r="AZ26" i="3"/>
  <c r="AZ27" i="3"/>
  <c r="AZ29" i="3"/>
  <c r="AZ30" i="3"/>
  <c r="AZ31" i="3"/>
  <c r="AZ32" i="3"/>
  <c r="AZ33" i="3"/>
  <c r="BJ34" i="3" l="1"/>
  <c r="BJ36" i="3" s="1"/>
  <c r="R34" i="3"/>
  <c r="R36" i="3" s="1"/>
  <c r="BA34" i="3"/>
  <c r="BA36" i="3" s="1"/>
  <c r="BC34" i="3"/>
  <c r="BC36" i="3" s="1"/>
  <c r="Z34" i="3"/>
  <c r="Z36" i="3" s="1"/>
  <c r="N14" i="3"/>
  <c r="BE22" i="3"/>
  <c r="BM14" i="3"/>
  <c r="BM34" i="3" s="1"/>
  <c r="BM36" i="3" s="1"/>
  <c r="BQ14" i="3"/>
  <c r="BQ34" i="3" s="1"/>
  <c r="BQ36" i="3" s="1"/>
  <c r="BU14" i="3"/>
  <c r="BU34" i="3" s="1"/>
  <c r="BU36" i="3" s="1"/>
  <c r="O14" i="3"/>
  <c r="BF28" i="3"/>
  <c r="BF34" i="3" s="1"/>
  <c r="BF36" i="3" s="1"/>
  <c r="BP22" i="3"/>
  <c r="BT22" i="3"/>
  <c r="BN28" i="3"/>
  <c r="BR28" i="3"/>
  <c r="AD22" i="3"/>
  <c r="AH22" i="3"/>
  <c r="AL22" i="3"/>
  <c r="BD22" i="3"/>
  <c r="BG34" i="3"/>
  <c r="BG36" i="3" s="1"/>
  <c r="BE14" i="3"/>
  <c r="BE28" i="3"/>
  <c r="BN14" i="3"/>
  <c r="BP14" i="3"/>
  <c r="BP34" i="3" s="1"/>
  <c r="BP36" i="3" s="1"/>
  <c r="BR14" i="3"/>
  <c r="BR34" i="3" s="1"/>
  <c r="BR36" i="3" s="1"/>
  <c r="BT14" i="3"/>
  <c r="BT34" i="3" s="1"/>
  <c r="BT36" i="3" s="1"/>
  <c r="BD34" i="3"/>
  <c r="BD36" i="3" s="1"/>
  <c r="CZ14" i="3"/>
  <c r="BS22" i="3"/>
  <c r="BY34" i="3"/>
  <c r="BY36" i="3" s="1"/>
  <c r="CC34" i="3"/>
  <c r="CC36" i="3" s="1"/>
  <c r="CG34" i="3"/>
  <c r="AU14" i="3"/>
  <c r="AB28" i="3"/>
  <c r="AO28" i="3"/>
  <c r="AS28" i="3"/>
  <c r="AW28" i="3"/>
  <c r="BS34" i="3"/>
  <c r="BS36" i="3" s="1"/>
  <c r="CZ28" i="3"/>
  <c r="AD14" i="3"/>
  <c r="AL14" i="3"/>
  <c r="AD28" i="3"/>
  <c r="AH28" i="3"/>
  <c r="AL28" i="3"/>
  <c r="AW22" i="3"/>
  <c r="CX22" i="3"/>
  <c r="AN22" i="3"/>
  <c r="AP22" i="3"/>
  <c r="AR22" i="3"/>
  <c r="AT22" i="3"/>
  <c r="AV22" i="3"/>
  <c r="AO22" i="3"/>
  <c r="AS22" i="3"/>
  <c r="AE14" i="3"/>
  <c r="AG14" i="3"/>
  <c r="AI14" i="3"/>
  <c r="AK14" i="3"/>
  <c r="AF14" i="3"/>
  <c r="AH14" i="3"/>
  <c r="AH34" i="3" s="1"/>
  <c r="AH36" i="3" s="1"/>
  <c r="AJ14" i="3"/>
  <c r="AE22" i="3"/>
  <c r="AG22" i="3"/>
  <c r="AI22" i="3"/>
  <c r="AK22" i="3"/>
  <c r="AF22" i="3"/>
  <c r="AJ22" i="3"/>
  <c r="AE28" i="3"/>
  <c r="AG28" i="3"/>
  <c r="AI28" i="3"/>
  <c r="AK28" i="3"/>
  <c r="AQ14" i="3"/>
  <c r="AF28" i="3"/>
  <c r="AJ28" i="3"/>
  <c r="AB14" i="3"/>
  <c r="AM14" i="3"/>
  <c r="AO14" i="3"/>
  <c r="AO34" i="3" s="1"/>
  <c r="AO36" i="3" s="1"/>
  <c r="AS14" i="3"/>
  <c r="AW14" i="3"/>
  <c r="AC28" i="3"/>
  <c r="AN28" i="3"/>
  <c r="AP28" i="3"/>
  <c r="AR28" i="3"/>
  <c r="AT28" i="3"/>
  <c r="AV28" i="3"/>
  <c r="AM28" i="3"/>
  <c r="AQ28" i="3"/>
  <c r="AU28" i="3"/>
  <c r="AM22" i="3"/>
  <c r="AQ22" i="3"/>
  <c r="AU22" i="3"/>
  <c r="AC14" i="3"/>
  <c r="AN14" i="3"/>
  <c r="AP14" i="3"/>
  <c r="AR14" i="3"/>
  <c r="AT14" i="3"/>
  <c r="AV14" i="3"/>
  <c r="CX14" i="3"/>
  <c r="AB22" i="3"/>
  <c r="CH36" i="3"/>
  <c r="CX28" i="3"/>
  <c r="CZ22" i="3"/>
  <c r="CZ34" i="3" s="1"/>
  <c r="CZ36" i="3" s="1"/>
  <c r="AW34" i="3"/>
  <c r="AW36" i="3" s="1"/>
  <c r="AC22" i="3"/>
  <c r="O34" i="3"/>
  <c r="O36" i="3" s="1"/>
  <c r="N34" i="3"/>
  <c r="N36" i="3" s="1"/>
  <c r="CR22" i="3"/>
  <c r="CR28" i="3"/>
  <c r="CQ36" i="3"/>
  <c r="CR14" i="3"/>
  <c r="M22" i="3"/>
  <c r="M14" i="3"/>
  <c r="M28" i="3"/>
  <c r="AZ28" i="3"/>
  <c r="AZ14" i="3"/>
  <c r="AZ22" i="3"/>
  <c r="BN34" i="3" l="1"/>
  <c r="BN36" i="3" s="1"/>
  <c r="BE34" i="3"/>
  <c r="BE36" i="3" s="1"/>
  <c r="CX34" i="3"/>
  <c r="CX36" i="3" s="1"/>
  <c r="AS34" i="3"/>
  <c r="AS36" i="3" s="1"/>
  <c r="AD34" i="3"/>
  <c r="AD36" i="3" s="1"/>
  <c r="AV34" i="3"/>
  <c r="AV36" i="3" s="1"/>
  <c r="AR34" i="3"/>
  <c r="AR36" i="3" s="1"/>
  <c r="AN34" i="3"/>
  <c r="AN36" i="3" s="1"/>
  <c r="CG36" i="3"/>
  <c r="AL34" i="3"/>
  <c r="AL36" i="3" s="1"/>
  <c r="AF34" i="3"/>
  <c r="AF36" i="3" s="1"/>
  <c r="AI34" i="3"/>
  <c r="AI36" i="3" s="1"/>
  <c r="AE34" i="3"/>
  <c r="AE36" i="3" s="1"/>
  <c r="AB34" i="3"/>
  <c r="AB36" i="3" s="1"/>
  <c r="AT34" i="3"/>
  <c r="AT36" i="3" s="1"/>
  <c r="AP34" i="3"/>
  <c r="AP36" i="3" s="1"/>
  <c r="AJ34" i="3"/>
  <c r="AJ36" i="3" s="1"/>
  <c r="AK34" i="3"/>
  <c r="AK36" i="3" s="1"/>
  <c r="AG34" i="3"/>
  <c r="AG36" i="3" s="1"/>
  <c r="AQ34" i="3"/>
  <c r="AQ36" i="3" s="1"/>
  <c r="AU34" i="3"/>
  <c r="AU36" i="3" s="1"/>
  <c r="AM34" i="3"/>
  <c r="AM36" i="3" s="1"/>
  <c r="AC34" i="3"/>
  <c r="AC36" i="3" s="1"/>
  <c r="CF36" i="3"/>
  <c r="CI36" i="3"/>
  <c r="CE36" i="3"/>
  <c r="CR34" i="3"/>
  <c r="CR36" i="3" s="1"/>
  <c r="AZ34" i="3"/>
  <c r="AZ36" i="3" s="1"/>
  <c r="BX36" i="3"/>
  <c r="M34" i="3"/>
  <c r="M36" i="3" s="1"/>
  <c r="CV31" i="3" l="1"/>
  <c r="CW31" i="3"/>
  <c r="DA31" i="3"/>
  <c r="CU31" i="3"/>
  <c r="CV29" i="3"/>
  <c r="CW29" i="3"/>
  <c r="CU29" i="3"/>
  <c r="CW33" i="3" l="1"/>
  <c r="CV33" i="3"/>
  <c r="CU33" i="3"/>
  <c r="CW32" i="3"/>
  <c r="CV32" i="3"/>
  <c r="CU32" i="3"/>
  <c r="CW30" i="3"/>
  <c r="CV30" i="3"/>
  <c r="CU30" i="3"/>
  <c r="CW27" i="3"/>
  <c r="CV27" i="3"/>
  <c r="CU27" i="3"/>
  <c r="DA26" i="3"/>
  <c r="CW26" i="3"/>
  <c r="CV26" i="3"/>
  <c r="CU26" i="3"/>
  <c r="DA25" i="3"/>
  <c r="CW25" i="3"/>
  <c r="CV25" i="3"/>
  <c r="CU25" i="3"/>
  <c r="DA24" i="3"/>
  <c r="CW24" i="3"/>
  <c r="CV24" i="3"/>
  <c r="CU24" i="3"/>
  <c r="DA23" i="3"/>
  <c r="CW23" i="3"/>
  <c r="CV23" i="3"/>
  <c r="CU23" i="3"/>
  <c r="CW21" i="3"/>
  <c r="CV21" i="3"/>
  <c r="CU21" i="3"/>
  <c r="CW20" i="3"/>
  <c r="CV20" i="3"/>
  <c r="CU20" i="3"/>
  <c r="DA19" i="3"/>
  <c r="CW19" i="3"/>
  <c r="CV19" i="3"/>
  <c r="CU19" i="3"/>
  <c r="CW18" i="3"/>
  <c r="CV18" i="3"/>
  <c r="CU18" i="3"/>
  <c r="CW17" i="3"/>
  <c r="CV17" i="3"/>
  <c r="CU17" i="3"/>
  <c r="CW16" i="3"/>
  <c r="CV16" i="3"/>
  <c r="CU16" i="3"/>
  <c r="CW15" i="3"/>
  <c r="CV15" i="3"/>
  <c r="CU15" i="3"/>
  <c r="DA9" i="3"/>
  <c r="CW9" i="3"/>
  <c r="CV9" i="3"/>
  <c r="CU9" i="3"/>
  <c r="CT29" i="3"/>
  <c r="CT28" i="3" s="1"/>
  <c r="CT27" i="3"/>
  <c r="CT26" i="3"/>
  <c r="CT14" i="3"/>
  <c r="CT9" i="3"/>
  <c r="BV31" i="3"/>
  <c r="BV29" i="3"/>
  <c r="BV27" i="3"/>
  <c r="BV22" i="3" s="1"/>
  <c r="BV14" i="3"/>
  <c r="BV9" i="3"/>
  <c r="L33" i="3"/>
  <c r="L32" i="3"/>
  <c r="L31" i="3"/>
  <c r="L30" i="3"/>
  <c r="L29" i="3"/>
  <c r="L27" i="3"/>
  <c r="L26" i="3"/>
  <c r="L25" i="3"/>
  <c r="L24" i="3"/>
  <c r="L23" i="3"/>
  <c r="L21" i="3"/>
  <c r="L20" i="3"/>
  <c r="L19" i="3"/>
  <c r="L18" i="3"/>
  <c r="L17" i="3"/>
  <c r="L16" i="3"/>
  <c r="L15" i="3"/>
  <c r="L9" i="3"/>
  <c r="L14" i="3" l="1"/>
  <c r="L28" i="3"/>
  <c r="CV14" i="3"/>
  <c r="CV28" i="3"/>
  <c r="CV22" i="3"/>
  <c r="CU22" i="3"/>
  <c r="DA14" i="3"/>
  <c r="CW14" i="3"/>
  <c r="CU14" i="3"/>
  <c r="DA22" i="3"/>
  <c r="CU28" i="3"/>
  <c r="DA28" i="3"/>
  <c r="CW22" i="3"/>
  <c r="CW28" i="3"/>
  <c r="BV28" i="3"/>
  <c r="BV36" i="3" s="1"/>
  <c r="L22" i="3"/>
  <c r="CT22" i="3"/>
  <c r="CT36" i="3" s="1"/>
  <c r="K33" i="3"/>
  <c r="K32" i="3"/>
  <c r="K31" i="3"/>
  <c r="K30" i="3"/>
  <c r="K29" i="3"/>
  <c r="K27" i="3"/>
  <c r="K26" i="3"/>
  <c r="K25" i="3"/>
  <c r="K24" i="3"/>
  <c r="K23" i="3"/>
  <c r="K21" i="3"/>
  <c r="K20" i="3"/>
  <c r="K19" i="3"/>
  <c r="K18" i="3"/>
  <c r="K17" i="3"/>
  <c r="K16" i="3"/>
  <c r="K15" i="3"/>
  <c r="K9" i="3"/>
  <c r="J9" i="3"/>
  <c r="J33" i="3"/>
  <c r="J32" i="3"/>
  <c r="J31" i="3"/>
  <c r="J30" i="3"/>
  <c r="J29" i="3"/>
  <c r="J27" i="3"/>
  <c r="J26" i="3"/>
  <c r="J25" i="3"/>
  <c r="J24" i="3"/>
  <c r="J23" i="3"/>
  <c r="J21" i="3"/>
  <c r="J20" i="3"/>
  <c r="J19" i="3"/>
  <c r="J18" i="3"/>
  <c r="J17" i="3"/>
  <c r="J16" i="3"/>
  <c r="I33" i="3"/>
  <c r="I32" i="3"/>
  <c r="I31" i="3"/>
  <c r="I30" i="3"/>
  <c r="I29" i="3"/>
  <c r="I27" i="3"/>
  <c r="I26" i="3"/>
  <c r="I25" i="3"/>
  <c r="I24" i="3"/>
  <c r="I23" i="3"/>
  <c r="I21" i="3"/>
  <c r="I20" i="3"/>
  <c r="I19" i="3"/>
  <c r="I18" i="3"/>
  <c r="I17" i="3"/>
  <c r="I16" i="3"/>
  <c r="J15" i="3"/>
  <c r="I15" i="3"/>
  <c r="I9" i="3"/>
  <c r="L34" i="3" l="1"/>
  <c r="L36" i="3" s="1"/>
  <c r="CW34" i="3"/>
  <c r="CW36" i="3" s="1"/>
  <c r="CV34" i="3"/>
  <c r="CV36" i="3" s="1"/>
  <c r="DA34" i="3"/>
  <c r="DA36" i="3" s="1"/>
  <c r="CU34" i="3"/>
  <c r="CU36" i="3" s="1"/>
  <c r="BW36" i="3"/>
  <c r="K14" i="3"/>
  <c r="K28" i="3"/>
  <c r="K22" i="3"/>
  <c r="J22" i="3"/>
  <c r="J14" i="3"/>
  <c r="J28" i="3"/>
  <c r="H31" i="3"/>
  <c r="H14" i="3"/>
  <c r="H29" i="3"/>
  <c r="H26" i="3"/>
  <c r="H27" i="3"/>
  <c r="K34" i="3" l="1"/>
  <c r="K36" i="3" s="1"/>
  <c r="J34" i="3"/>
  <c r="J36" i="3" s="1"/>
  <c r="I22" i="3"/>
  <c r="H28" i="3"/>
  <c r="H22" i="3"/>
  <c r="H9" i="3"/>
  <c r="H36" i="3" l="1"/>
  <c r="I28" i="3"/>
  <c r="I14" i="3" l="1"/>
  <c r="I34" i="3" s="1"/>
  <c r="DR34" i="3" s="1"/>
  <c r="DS34" i="3" s="1"/>
  <c r="I36" i="3" l="1"/>
</calcChain>
</file>

<file path=xl/sharedStrings.xml><?xml version="1.0" encoding="utf-8"?>
<sst xmlns="http://schemas.openxmlformats.org/spreadsheetml/2006/main" count="445" uniqueCount="251">
  <si>
    <t>месяцы</t>
  </si>
  <si>
    <t>Площадь жилых помещений</t>
  </si>
  <si>
    <t>Общая годовая стоимость работ по многоквартирным домам</t>
  </si>
  <si>
    <t>раз(а) в год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</si>
  <si>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</si>
  <si>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</si>
  <si>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18. Аварийное обслуживание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</si>
  <si>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</si>
  <si>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</si>
  <si>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</si>
  <si>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</si>
  <si>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раз(а) в неделю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</si>
  <si>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</si>
  <si>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</si>
  <si>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</si>
  <si>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раз(а) в месяц</t>
  </si>
  <si>
    <t>4. Мытье и протирка закрывающих устройств мусоропровода</t>
  </si>
  <si>
    <t>3. Очистка и влажная уборка мусорных камер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</si>
  <si>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</si>
  <si>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</si>
  <si>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</si>
  <si>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</si>
  <si>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</si>
  <si>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</si>
  <si>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</si>
  <si>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</si>
  <si>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</si>
  <si>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 xml:space="preserve">2. Сухая и влажная уборка полов кабины лифта </t>
  </si>
  <si>
    <t xml:space="preserve">13. Выявление деформации и повреждений водоотводящих устройств и оборудования, 
</t>
  </si>
  <si>
    <t xml:space="preserve">14.Контроль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</si>
  <si>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15.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</si>
  <si>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6. Уборка мусора на контейнерных площадках (помойных ям)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</si>
  <si>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</si>
  <si>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</si>
  <si>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</si>
  <si>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</si>
  <si>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>11. Очистка выгребных ям (для деревянных неблагоустроенных зданий)</t>
  </si>
  <si>
    <t>19. Ремонт кровли, крылец, козырьков, деревянных тротуаров</t>
  </si>
  <si>
    <t xml:space="preserve">12. Сезонный осмотр конструкций здания( фасадов, стен, фундаментов, кровли)
</t>
  </si>
  <si>
    <t>17.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внутреннего водостока,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отложений,  удаление воздуха из системы отопления.</t>
  </si>
  <si>
    <t xml:space="preserve">5. Уборка мусора с придомовой территории </t>
  </si>
  <si>
    <t>1 раз(а) в 2 недели</t>
  </si>
  <si>
    <t>2 раз(а) в неделю</t>
  </si>
  <si>
    <t>2 раз(а) в год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</si>
  <si>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</si>
  <si>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</si>
  <si>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деревянный благоустроенный дом с центр отоплением</t>
  </si>
  <si>
    <t>деревянный не благоустроенный без канализации и центр отопления</t>
  </si>
  <si>
    <t>16.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отопления, смена отдельных участков трубопроводов по необходимости.
Заделка щелей в печах, оштукатуривание, прочистка дымохода.</t>
  </si>
  <si>
    <t>3 раз(а) в неделю контейнера (6 раз в год - помойницы)</t>
  </si>
  <si>
    <t xml:space="preserve">Стоимость на 1 кв. м. общей площади (руб./мес.)         (размер платы в месяц на 1 кв. м.)  </t>
  </si>
  <si>
    <t>20. Дератизация</t>
  </si>
  <si>
    <t>21. Дезинсекция</t>
  </si>
  <si>
    <t>37</t>
  </si>
  <si>
    <t>1</t>
  </si>
  <si>
    <t>4</t>
  </si>
  <si>
    <t>6</t>
  </si>
  <si>
    <t>7</t>
  </si>
  <si>
    <t>8</t>
  </si>
  <si>
    <t>12</t>
  </si>
  <si>
    <t>13</t>
  </si>
  <si>
    <t>19</t>
  </si>
  <si>
    <t>16</t>
  </si>
  <si>
    <t>14</t>
  </si>
  <si>
    <t>9</t>
  </si>
  <si>
    <t>10</t>
  </si>
  <si>
    <t>21</t>
  </si>
  <si>
    <t>17</t>
  </si>
  <si>
    <t>30</t>
  </si>
  <si>
    <t>деревянный благоустроенный без центр отопления</t>
  </si>
  <si>
    <t>МВК     деревянный благоустроенный дом с центр отоплением</t>
  </si>
  <si>
    <t>МВК    деревянный благоустроенный без центр отопления</t>
  </si>
  <si>
    <t>к извещению и конкурсной документации</t>
  </si>
  <si>
    <t>Приложение № 2</t>
  </si>
  <si>
    <t>Лот № 2</t>
  </si>
  <si>
    <t>Жилой район Варавино-Фактория тер. округ</t>
  </si>
  <si>
    <t>ВОРОНИНА В.И. ул.</t>
  </si>
  <si>
    <t>ЖОСУ ул.</t>
  </si>
  <si>
    <t>КВАРТАЛЬНАЯ ул.</t>
  </si>
  <si>
    <t>КИРОВА ул.</t>
  </si>
  <si>
    <t>КОНОНОВА И.Г. ул.</t>
  </si>
  <si>
    <t>ЛЕНИНГРАДСКИЙ пр.</t>
  </si>
  <si>
    <t>НИКОЛАЯ ОСТРОВСКОГО ул.</t>
  </si>
  <si>
    <t>ОКТЯБРЬСКАЯ ул.</t>
  </si>
  <si>
    <t>РУСАНОВА ул.</t>
  </si>
  <si>
    <t>ХОЛМОГОРСКАЯ ул.</t>
  </si>
  <si>
    <t>ЦИОЛКОВСКОГО ул.</t>
  </si>
  <si>
    <t>ШКУЛЕВА ул.</t>
  </si>
  <si>
    <t>2</t>
  </si>
  <si>
    <t>2, 1</t>
  </si>
  <si>
    <t>8, 1</t>
  </si>
  <si>
    <t>12, 1</t>
  </si>
  <si>
    <t>14, 1</t>
  </si>
  <si>
    <t>10, 1</t>
  </si>
  <si>
    <t>10, 2</t>
  </si>
  <si>
    <t>14, 2</t>
  </si>
  <si>
    <t>16, 2</t>
  </si>
  <si>
    <t>18, 1</t>
  </si>
  <si>
    <t>5</t>
  </si>
  <si>
    <t>5, 1</t>
  </si>
  <si>
    <t>7, 1</t>
  </si>
  <si>
    <t>9, 1</t>
  </si>
  <si>
    <t>342, 1</t>
  </si>
  <si>
    <t>359</t>
  </si>
  <si>
    <t>389</t>
  </si>
  <si>
    <t>35, 4</t>
  </si>
  <si>
    <t>35, 6</t>
  </si>
  <si>
    <t>37, 2</t>
  </si>
  <si>
    <t>728,8</t>
  </si>
  <si>
    <t>727,7</t>
  </si>
  <si>
    <t>732,4</t>
  </si>
  <si>
    <t>743</t>
  </si>
  <si>
    <t>736,8</t>
  </si>
  <si>
    <t>740</t>
  </si>
  <si>
    <t>520,1</t>
  </si>
  <si>
    <t>535,4</t>
  </si>
  <si>
    <t>529,9</t>
  </si>
  <si>
    <t>540,7</t>
  </si>
  <si>
    <t>733,3</t>
  </si>
  <si>
    <t>724,8</t>
  </si>
  <si>
    <t>486,1</t>
  </si>
  <si>
    <t>736,6</t>
  </si>
  <si>
    <t>730,5</t>
  </si>
  <si>
    <t>749,8</t>
  </si>
  <si>
    <t>743,7</t>
  </si>
  <si>
    <t>736,2</t>
  </si>
  <si>
    <t>151,2</t>
  </si>
  <si>
    <t>760</t>
  </si>
  <si>
    <t>738,5</t>
  </si>
  <si>
    <t>729,4</t>
  </si>
  <si>
    <t>534,9</t>
  </si>
  <si>
    <t>543,8</t>
  </si>
  <si>
    <t>415,8</t>
  </si>
  <si>
    <t>423,9</t>
  </si>
  <si>
    <t>320,8</t>
  </si>
  <si>
    <t>341,7</t>
  </si>
  <si>
    <t>738,7</t>
  </si>
  <si>
    <t>721,3</t>
  </si>
  <si>
    <t>535,7</t>
  </si>
  <si>
    <t>662,3</t>
  </si>
  <si>
    <t>773,8</t>
  </si>
  <si>
    <t>738,4</t>
  </si>
  <si>
    <t>732,8</t>
  </si>
  <si>
    <t>339,5</t>
  </si>
  <si>
    <t>732,1</t>
  </si>
  <si>
    <t>737,8</t>
  </si>
  <si>
    <t>412,1</t>
  </si>
  <si>
    <t>684,4</t>
  </si>
  <si>
    <t>541,5</t>
  </si>
  <si>
    <t>1-й ЛЕНИНГРАДСКИЙ пер.</t>
  </si>
  <si>
    <t>2-й ЛЕНИНГРАДСКИЙ пер.</t>
  </si>
  <si>
    <t>ЗЕЛЕНАЯ ул.</t>
  </si>
  <si>
    <t>КАПИТАЛЬНАЯ ул.</t>
  </si>
  <si>
    <t>МОСТОСТРОИТЕЛЕЙ ул.</t>
  </si>
  <si>
    <t>3</t>
  </si>
  <si>
    <t>22</t>
  </si>
  <si>
    <t>312, 1</t>
  </si>
  <si>
    <t>369, 1</t>
  </si>
  <si>
    <t>369, 2</t>
  </si>
  <si>
    <t>371</t>
  </si>
  <si>
    <t>379</t>
  </si>
  <si>
    <t>30, 1</t>
  </si>
  <si>
    <t>33</t>
  </si>
  <si>
    <t>15</t>
  </si>
  <si>
    <t>15, 1</t>
  </si>
  <si>
    <t>208,3</t>
  </si>
  <si>
    <t>396</t>
  </si>
  <si>
    <t>526,5</t>
  </si>
  <si>
    <t>84,4</t>
  </si>
  <si>
    <t>201</t>
  </si>
  <si>
    <t>85</t>
  </si>
  <si>
    <t>110,2</t>
  </si>
  <si>
    <t>715</t>
  </si>
  <si>
    <t>450,9</t>
  </si>
  <si>
    <t>79</t>
  </si>
  <si>
    <t>332,8</t>
  </si>
  <si>
    <t>329,6</t>
  </si>
  <si>
    <t>484,2</t>
  </si>
  <si>
    <t>487,7</t>
  </si>
  <si>
    <t>325,8</t>
  </si>
  <si>
    <t>712,6</t>
  </si>
  <si>
    <t>585,4</t>
  </si>
  <si>
    <t>92,5</t>
  </si>
  <si>
    <t>98,7</t>
  </si>
  <si>
    <t>522,4</t>
  </si>
  <si>
    <t>516,5</t>
  </si>
  <si>
    <t>414,8</t>
  </si>
  <si>
    <t>ПОЧТОВЫЙ ТРАКТ ул.</t>
  </si>
  <si>
    <t>РЕВОЛЮЦИИ ул.</t>
  </si>
  <si>
    <t>ТРАЛОВАЯ ул.</t>
  </si>
  <si>
    <t>313</t>
  </si>
  <si>
    <t>321, 1</t>
  </si>
  <si>
    <t>23</t>
  </si>
  <si>
    <t>24</t>
  </si>
  <si>
    <t>26</t>
  </si>
  <si>
    <t>29</t>
  </si>
  <si>
    <t>724,9</t>
  </si>
  <si>
    <t>551,3</t>
  </si>
  <si>
    <t>516,3</t>
  </si>
  <si>
    <t>725,5</t>
  </si>
  <si>
    <t>721</t>
  </si>
  <si>
    <t>407,5</t>
  </si>
  <si>
    <t>336,9</t>
  </si>
  <si>
    <t>405,9</t>
  </si>
  <si>
    <t>338,1</t>
  </si>
  <si>
    <t>725,6</t>
  </si>
  <si>
    <t>402,1</t>
  </si>
  <si>
    <t>293,9</t>
  </si>
  <si>
    <t>534,8</t>
  </si>
  <si>
    <t>деревянный не благоустроенный с центр отопленим без канализ</t>
  </si>
  <si>
    <t>389, 2</t>
  </si>
  <si>
    <t>35</t>
  </si>
  <si>
    <t>39</t>
  </si>
  <si>
    <t>96,4</t>
  </si>
  <si>
    <t>736,9</t>
  </si>
  <si>
    <t>334,5</t>
  </si>
  <si>
    <t>349,1</t>
  </si>
  <si>
    <t>718,1</t>
  </si>
  <si>
    <t>335</t>
  </si>
  <si>
    <t>732,7</t>
  </si>
  <si>
    <t>384, 1</t>
  </si>
  <si>
    <t>384, 2</t>
  </si>
  <si>
    <t>331,6</t>
  </si>
  <si>
    <t>341,5</t>
  </si>
  <si>
    <t>591,5</t>
  </si>
  <si>
    <t>244,3</t>
  </si>
  <si>
    <t>МВК  деревянный не благоустроенный без канализации</t>
  </si>
  <si>
    <t>312</t>
  </si>
  <si>
    <t>312, 2</t>
  </si>
  <si>
    <t>314, 1</t>
  </si>
  <si>
    <t>361</t>
  </si>
  <si>
    <t>367</t>
  </si>
  <si>
    <t>369</t>
  </si>
  <si>
    <t>373</t>
  </si>
  <si>
    <t>33, 1</t>
  </si>
  <si>
    <t>84,5</t>
  </si>
  <si>
    <t>201,2</t>
  </si>
  <si>
    <t>205,8</t>
  </si>
  <si>
    <t>136,8</t>
  </si>
  <si>
    <t>111,6</t>
  </si>
  <si>
    <t>662,8</t>
  </si>
  <si>
    <t>722</t>
  </si>
  <si>
    <t>598,6</t>
  </si>
  <si>
    <t>484,8</t>
  </si>
  <si>
    <t>609,1</t>
  </si>
  <si>
    <t>583,1</t>
  </si>
  <si>
    <t>588,8</t>
  </si>
  <si>
    <t>593,4</t>
  </si>
  <si>
    <t>93,2</t>
  </si>
  <si>
    <t>100,5</t>
  </si>
  <si>
    <t>515,6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</si>
</sst>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9"/>
      <color rgb="FFC00000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auto="1"/>
      </left>
      <right style="thin">
        <color auto="1"/>
      </right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17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2" borderId="0" xfId="0" applyFont="1" applyFill="1" applyBorder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top"/>
    </xf>
    <xf numFmtId="4" fontId="9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 vertical="top" wrapText="1"/>
    </xf>
    <xf numFmtId="4" fontId="9" fillId="2" borderId="1" xfId="0" applyNumberFormat="1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top"/>
    </xf>
    <xf numFmtId="4" fontId="9" fillId="2" borderId="5" xfId="0" applyNumberFormat="1" applyFont="1" applyFill="1" applyBorder="1" applyAlignment="1">
      <alignment horizontal="center" vertical="top"/>
    </xf>
    <xf numFmtId="4" fontId="10" fillId="2" borderId="5" xfId="0" applyNumberFormat="1" applyFont="1" applyFill="1" applyBorder="1" applyAlignment="1">
      <alignment horizontal="center"/>
    </xf>
    <xf numFmtId="4" fontId="10" fillId="2" borderId="15" xfId="0" applyNumberFormat="1" applyFont="1" applyFill="1" applyBorder="1" applyAlignment="1">
      <alignment horizontal="left" vertical="top"/>
    </xf>
    <xf numFmtId="4" fontId="10" fillId="2" borderId="1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/>
    </xf>
    <xf numFmtId="4" fontId="8" fillId="2" borderId="5" xfId="0" applyNumberFormat="1" applyFont="1" applyFill="1" applyBorder="1" applyAlignment="1">
      <alignment horizontal="center" vertical="center"/>
    </xf>
    <xf numFmtId="4" fontId="10" fillId="2" borderId="5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4" fontId="4" fillId="2" borderId="0" xfId="0" applyNumberFormat="1" applyFont="1" applyFill="1" applyAlignment="1">
      <alignment horizontal="right"/>
    </xf>
    <xf numFmtId="4" fontId="4" fillId="2" borderId="0" xfId="0" applyNumberFormat="1" applyFont="1" applyFill="1" applyAlignment="1">
      <alignment horizontal="left"/>
    </xf>
    <xf numFmtId="4" fontId="8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4" fontId="8" fillId="0" borderId="1" xfId="0" applyNumberFormat="1" applyFont="1" applyFill="1" applyBorder="1" applyAlignment="1">
      <alignment horizontal="center" vertical="top"/>
    </xf>
    <xf numFmtId="4" fontId="8" fillId="0" borderId="5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4" fontId="8" fillId="2" borderId="15" xfId="0" applyNumberFormat="1" applyFont="1" applyFill="1" applyBorder="1" applyAlignment="1">
      <alignment horizontal="center"/>
    </xf>
    <xf numFmtId="4" fontId="8" fillId="0" borderId="5" xfId="0" applyNumberFormat="1" applyFont="1" applyFill="1" applyBorder="1" applyAlignment="1">
      <alignment horizontal="center" vertical="center"/>
    </xf>
    <xf numFmtId="4" fontId="8" fillId="0" borderId="15" xfId="0" applyNumberFormat="1" applyFont="1" applyFill="1" applyBorder="1" applyAlignment="1">
      <alignment horizontal="center" vertical="top"/>
    </xf>
    <xf numFmtId="4" fontId="4" fillId="2" borderId="5" xfId="0" applyNumberFormat="1" applyFont="1" applyFill="1" applyBorder="1" applyAlignment="1">
      <alignment horizontal="center" vertical="top"/>
    </xf>
    <xf numFmtId="4" fontId="8" fillId="2" borderId="17" xfId="0" applyNumberFormat="1" applyFont="1" applyFill="1" applyBorder="1" applyAlignment="1">
      <alignment horizontal="center" vertical="center"/>
    </xf>
    <xf numFmtId="4" fontId="10" fillId="2" borderId="17" xfId="0" applyNumberFormat="1" applyFont="1" applyFill="1" applyBorder="1" applyAlignment="1">
      <alignment horizontal="left" vertical="top"/>
    </xf>
    <xf numFmtId="4" fontId="10" fillId="2" borderId="17" xfId="0" applyNumberFormat="1" applyFont="1" applyFill="1" applyBorder="1" applyAlignment="1">
      <alignment horizontal="center" vertical="center"/>
    </xf>
    <xf numFmtId="4" fontId="10" fillId="2" borderId="17" xfId="0" applyNumberFormat="1" applyFont="1" applyFill="1" applyBorder="1" applyAlignment="1">
      <alignment horizontal="center" vertical="top"/>
    </xf>
    <xf numFmtId="4" fontId="8" fillId="0" borderId="17" xfId="0" applyNumberFormat="1" applyFont="1" applyFill="1" applyBorder="1" applyAlignment="1">
      <alignment horizontal="left" vertical="top"/>
    </xf>
    <xf numFmtId="0" fontId="8" fillId="2" borderId="0" xfId="0" applyNumberFormat="1" applyFont="1" applyFill="1" applyAlignment="1"/>
    <xf numFmtId="0" fontId="4" fillId="2" borderId="0" xfId="0" applyNumberFormat="1" applyFont="1" applyFill="1" applyAlignment="1"/>
    <xf numFmtId="4" fontId="8" fillId="2" borderId="5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 vertical="top"/>
    </xf>
    <xf numFmtId="4" fontId="8" fillId="2" borderId="15" xfId="0" applyNumberFormat="1" applyFont="1" applyFill="1" applyBorder="1" applyAlignment="1">
      <alignment horizontal="center" vertical="top"/>
    </xf>
    <xf numFmtId="0" fontId="12" fillId="0" borderId="0" xfId="0" applyNumberFormat="1" applyFont="1" applyAlignment="1"/>
    <xf numFmtId="0" fontId="6" fillId="0" borderId="0" xfId="0" applyFont="1" applyAlignment="1">
      <alignment horizontal="right"/>
    </xf>
    <xf numFmtId="0" fontId="13" fillId="0" borderId="0" xfId="0" applyNumberFormat="1" applyFont="1" applyAlignment="1"/>
    <xf numFmtId="4" fontId="8" fillId="2" borderId="21" xfId="0" applyNumberFormat="1" applyFont="1" applyFill="1" applyBorder="1" applyAlignment="1">
      <alignment vertical="center"/>
    </xf>
    <xf numFmtId="4" fontId="2" fillId="0" borderId="0" xfId="0" applyNumberFormat="1" applyFont="1" applyAlignment="1"/>
    <xf numFmtId="4" fontId="8" fillId="2" borderId="0" xfId="0" applyNumberFormat="1" applyFont="1" applyFill="1" applyBorder="1" applyAlignment="1">
      <alignment horizontal="center" vertical="center"/>
    </xf>
    <xf numFmtId="4" fontId="8" fillId="2" borderId="17" xfId="0" applyNumberFormat="1" applyFont="1" applyFill="1" applyBorder="1" applyAlignment="1">
      <alignment horizontal="left" vertical="top"/>
    </xf>
    <xf numFmtId="49" fontId="15" fillId="2" borderId="25" xfId="2" applyNumberFormat="1" applyFont="1" applyFill="1" applyBorder="1" applyAlignment="1">
      <alignment horizontal="left" wrapText="1"/>
    </xf>
    <xf numFmtId="49" fontId="15" fillId="2" borderId="25" xfId="0" applyNumberFormat="1" applyFont="1" applyFill="1" applyBorder="1" applyAlignment="1">
      <alignment horizontal="left" wrapText="1"/>
    </xf>
    <xf numFmtId="49" fontId="15" fillId="2" borderId="29" xfId="0" applyNumberFormat="1" applyFont="1" applyFill="1" applyBorder="1" applyAlignment="1">
      <alignment horizontal="left" wrapText="1"/>
    </xf>
    <xf numFmtId="4" fontId="8" fillId="0" borderId="1" xfId="0" applyNumberFormat="1" applyFont="1" applyFill="1" applyBorder="1" applyAlignment="1">
      <alignment horizontal="left" vertical="top"/>
    </xf>
    <xf numFmtId="4" fontId="8" fillId="0" borderId="1" xfId="0" applyNumberFormat="1" applyFont="1" applyFill="1" applyBorder="1" applyAlignment="1">
      <alignment horizontal="center" vertical="center"/>
    </xf>
    <xf numFmtId="49" fontId="15" fillId="2" borderId="34" xfId="0" applyNumberFormat="1" applyFont="1" applyFill="1" applyBorder="1" applyAlignment="1">
      <alignment horizontal="left" wrapText="1"/>
    </xf>
    <xf numFmtId="49" fontId="15" fillId="2" borderId="35" xfId="0" applyNumberFormat="1" applyFont="1" applyFill="1" applyBorder="1" applyAlignment="1">
      <alignment horizontal="left" wrapText="1"/>
    </xf>
    <xf numFmtId="49" fontId="15" fillId="2" borderId="36" xfId="0" applyNumberFormat="1" applyFont="1" applyFill="1" applyBorder="1" applyAlignment="1">
      <alignment horizontal="left" wrapText="1"/>
    </xf>
    <xf numFmtId="49" fontId="15" fillId="2" borderId="37" xfId="0" applyNumberFormat="1" applyFont="1" applyFill="1" applyBorder="1" applyAlignment="1">
      <alignment horizontal="left" wrapText="1"/>
    </xf>
    <xf numFmtId="49" fontId="15" fillId="2" borderId="38" xfId="0" applyNumberFormat="1" applyFont="1" applyFill="1" applyBorder="1" applyAlignment="1">
      <alignment horizontal="left" wrapText="1"/>
    </xf>
    <xf numFmtId="49" fontId="15" fillId="2" borderId="39" xfId="0" applyNumberFormat="1" applyFont="1" applyFill="1" applyBorder="1" applyAlignment="1">
      <alignment horizontal="left" wrapText="1"/>
    </xf>
    <xf numFmtId="49" fontId="15" fillId="2" borderId="19" xfId="0" applyNumberFormat="1" applyFont="1" applyFill="1" applyBorder="1" applyAlignment="1">
      <alignment horizontal="left" wrapText="1"/>
    </xf>
    <xf numFmtId="49" fontId="15" fillId="2" borderId="40" xfId="0" applyNumberFormat="1" applyFont="1" applyFill="1" applyBorder="1" applyAlignment="1">
      <alignment horizontal="left" wrapText="1"/>
    </xf>
    <xf numFmtId="49" fontId="15" fillId="2" borderId="26" xfId="0" applyNumberFormat="1" applyFont="1" applyFill="1" applyBorder="1" applyAlignment="1">
      <alignment horizontal="left" wrapText="1"/>
    </xf>
    <xf numFmtId="49" fontId="15" fillId="2" borderId="27" xfId="0" applyNumberFormat="1" applyFont="1" applyFill="1" applyBorder="1" applyAlignment="1">
      <alignment horizontal="left" wrapText="1"/>
    </xf>
    <xf numFmtId="49" fontId="15" fillId="2" borderId="28" xfId="0" applyNumberFormat="1" applyFont="1" applyFill="1" applyBorder="1" applyAlignment="1">
      <alignment horizontal="left" wrapText="1"/>
    </xf>
    <xf numFmtId="49" fontId="15" fillId="2" borderId="22" xfId="0" applyNumberFormat="1" applyFont="1" applyFill="1" applyBorder="1" applyAlignment="1">
      <alignment horizontal="left" wrapText="1"/>
    </xf>
    <xf numFmtId="49" fontId="15" fillId="2" borderId="41" xfId="0" applyNumberFormat="1" applyFont="1" applyFill="1" applyBorder="1" applyAlignment="1">
      <alignment horizontal="left" wrapText="1"/>
    </xf>
    <xf numFmtId="49" fontId="15" fillId="2" borderId="42" xfId="0" applyNumberFormat="1" applyFont="1" applyFill="1" applyBorder="1" applyAlignment="1">
      <alignment horizontal="left" wrapText="1"/>
    </xf>
    <xf numFmtId="49" fontId="15" fillId="2" borderId="43" xfId="0" applyNumberFormat="1" applyFont="1" applyFill="1" applyBorder="1" applyAlignment="1">
      <alignment horizontal="left" wrapText="1"/>
    </xf>
    <xf numFmtId="4" fontId="8" fillId="2" borderId="30" xfId="0" applyNumberFormat="1" applyFont="1" applyFill="1" applyBorder="1" applyAlignment="1">
      <alignment horizontal="center" vertical="center"/>
    </xf>
    <xf numFmtId="4" fontId="9" fillId="2" borderId="19" xfId="0" applyNumberFormat="1" applyFont="1" applyFill="1" applyBorder="1" applyAlignment="1">
      <alignment horizontal="center" vertical="center" wrapText="1"/>
    </xf>
    <xf numFmtId="4" fontId="9" fillId="2" borderId="16" xfId="0" applyNumberFormat="1" applyFont="1" applyFill="1" applyBorder="1" applyAlignment="1">
      <alignment horizontal="center" vertical="center" wrapText="1"/>
    </xf>
    <xf numFmtId="4" fontId="8" fillId="2" borderId="20" xfId="0" applyNumberFormat="1" applyFont="1" applyFill="1" applyBorder="1" applyAlignment="1">
      <alignment horizontal="center" vertical="center"/>
    </xf>
    <xf numFmtId="4" fontId="8" fillId="2" borderId="21" xfId="0" applyNumberFormat="1" applyFont="1" applyFill="1" applyBorder="1" applyAlignment="1">
      <alignment horizontal="center" vertical="center"/>
    </xf>
    <xf numFmtId="4" fontId="8" fillId="2" borderId="12" xfId="0" applyNumberFormat="1" applyFont="1" applyFill="1" applyBorder="1" applyAlignment="1">
      <alignment horizontal="center" vertical="center"/>
    </xf>
    <xf numFmtId="4" fontId="8" fillId="2" borderId="13" xfId="0" applyNumberFormat="1" applyFont="1" applyFill="1" applyBorder="1" applyAlignment="1">
      <alignment horizontal="center" vertical="center"/>
    </xf>
    <xf numFmtId="4" fontId="9" fillId="2" borderId="18" xfId="0" applyNumberFormat="1" applyFont="1" applyFill="1" applyBorder="1" applyAlignment="1">
      <alignment horizontal="center" vertical="center" wrapText="1"/>
    </xf>
    <xf numFmtId="4" fontId="11" fillId="2" borderId="19" xfId="0" applyNumberFormat="1" applyFont="1" applyFill="1" applyBorder="1" applyAlignment="1">
      <alignment horizontal="center" vertical="center" wrapText="1"/>
    </xf>
    <xf numFmtId="4" fontId="11" fillId="2" borderId="32" xfId="0" applyNumberFormat="1" applyFont="1" applyFill="1" applyBorder="1" applyAlignment="1">
      <alignment horizontal="center" vertical="center" wrapText="1"/>
    </xf>
    <xf numFmtId="4" fontId="11" fillId="2" borderId="23" xfId="0" applyNumberFormat="1" applyFont="1" applyFill="1" applyBorder="1" applyAlignment="1">
      <alignment horizontal="center" vertical="center" wrapText="1"/>
    </xf>
    <xf numFmtId="4" fontId="11" fillId="2" borderId="33" xfId="0" applyNumberFormat="1" applyFont="1" applyFill="1" applyBorder="1" applyAlignment="1">
      <alignment horizontal="center" vertical="center" wrapText="1"/>
    </xf>
    <xf numFmtId="4" fontId="8" fillId="2" borderId="14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center" vertical="center"/>
    </xf>
    <xf numFmtId="4" fontId="4" fillId="2" borderId="18" xfId="0" applyNumberFormat="1" applyFont="1" applyFill="1" applyBorder="1" applyAlignment="1">
      <alignment horizontal="center" vertical="center" wrapText="1"/>
    </xf>
    <xf numFmtId="4" fontId="8" fillId="2" borderId="6" xfId="0" applyNumberFormat="1" applyFont="1" applyFill="1" applyBorder="1" applyAlignment="1">
      <alignment horizontal="left" vertical="top"/>
    </xf>
    <xf numFmtId="4" fontId="8" fillId="2" borderId="7" xfId="0" applyNumberFormat="1" applyFont="1" applyFill="1" applyBorder="1" applyAlignment="1">
      <alignment horizontal="left" vertical="top"/>
    </xf>
    <xf numFmtId="4" fontId="8" fillId="2" borderId="8" xfId="0" applyNumberFormat="1" applyFont="1" applyFill="1" applyBorder="1" applyAlignment="1">
      <alignment horizontal="left" vertical="top"/>
    </xf>
    <xf numFmtId="4" fontId="4" fillId="2" borderId="1" xfId="0" applyNumberFormat="1" applyFont="1" applyFill="1" applyBorder="1" applyAlignment="1">
      <alignment horizontal="left" vertical="top"/>
    </xf>
    <xf numFmtId="4" fontId="8" fillId="2" borderId="3" xfId="0" applyNumberFormat="1" applyFont="1" applyFill="1" applyBorder="1" applyAlignment="1">
      <alignment horizontal="center" vertical="top" wrapText="1"/>
    </xf>
    <xf numFmtId="4" fontId="8" fillId="2" borderId="2" xfId="0" applyNumberFormat="1" applyFont="1" applyFill="1" applyBorder="1" applyAlignment="1">
      <alignment horizontal="center" vertical="top" wrapText="1"/>
    </xf>
    <xf numFmtId="4" fontId="8" fillId="2" borderId="4" xfId="0" applyNumberFormat="1" applyFont="1" applyFill="1" applyBorder="1" applyAlignment="1">
      <alignment horizontal="center" vertical="top" wrapText="1"/>
    </xf>
    <xf numFmtId="4" fontId="11" fillId="2" borderId="16" xfId="0" applyNumberFormat="1" applyFont="1" applyFill="1" applyBorder="1" applyAlignment="1">
      <alignment horizontal="center" vertical="center" wrapText="1"/>
    </xf>
    <xf numFmtId="4" fontId="11" fillId="2" borderId="18" xfId="0" applyNumberFormat="1" applyFont="1" applyFill="1" applyBorder="1" applyAlignment="1">
      <alignment horizontal="center" vertical="center" wrapText="1"/>
    </xf>
    <xf numFmtId="4" fontId="4" fillId="2" borderId="19" xfId="0" applyNumberFormat="1" applyFont="1" applyFill="1" applyBorder="1" applyAlignment="1">
      <alignment horizontal="center" vertical="center" wrapText="1"/>
    </xf>
    <xf numFmtId="4" fontId="4" fillId="2" borderId="16" xfId="0" applyNumberFormat="1" applyFont="1" applyFill="1" applyBorder="1" applyAlignment="1">
      <alignment horizontal="center" vertical="center" wrapText="1"/>
    </xf>
    <xf numFmtId="4" fontId="9" fillId="2" borderId="24" xfId="0" applyNumberFormat="1" applyFont="1" applyFill="1" applyBorder="1" applyAlignment="1">
      <alignment horizontal="center" vertical="center" wrapText="1"/>
    </xf>
    <xf numFmtId="4" fontId="9" fillId="2" borderId="3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left" vertical="top" wrapText="1"/>
    </xf>
    <xf numFmtId="4" fontId="4" fillId="2" borderId="3" xfId="0" applyNumberFormat="1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left" vertical="top" wrapText="1"/>
    </xf>
    <xf numFmtId="4" fontId="8" fillId="2" borderId="9" xfId="0" applyNumberFormat="1" applyFont="1" applyFill="1" applyBorder="1" applyAlignment="1">
      <alignment horizontal="left" vertical="center" wrapText="1"/>
    </xf>
    <xf numFmtId="4" fontId="8" fillId="2" borderId="10" xfId="0" applyNumberFormat="1" applyFont="1" applyFill="1" applyBorder="1" applyAlignment="1">
      <alignment horizontal="left" vertical="center" wrapText="1"/>
    </xf>
    <xf numFmtId="4" fontId="8" fillId="2" borderId="11" xfId="0" applyNumberFormat="1" applyFont="1" applyFill="1" applyBorder="1" applyAlignment="1">
      <alignment horizontal="left" vertical="center" wrapText="1"/>
    </xf>
    <xf numFmtId="4" fontId="8" fillId="2" borderId="3" xfId="0" applyNumberFormat="1" applyFont="1" applyFill="1" applyBorder="1" applyAlignment="1">
      <alignment horizontal="center" vertical="top"/>
    </xf>
    <xf numFmtId="4" fontId="8" fillId="2" borderId="2" xfId="0" applyNumberFormat="1" applyFont="1" applyFill="1" applyBorder="1" applyAlignment="1">
      <alignment horizontal="center" vertical="top"/>
    </xf>
    <xf numFmtId="4" fontId="8" fillId="2" borderId="4" xfId="0" applyNumberFormat="1" applyFont="1" applyFill="1" applyBorder="1" applyAlignment="1">
      <alignment horizontal="center" vertical="top"/>
    </xf>
    <xf numFmtId="4" fontId="8" fillId="2" borderId="17" xfId="0" applyNumberFormat="1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center"/>
    </xf>
    <xf numFmtId="4" fontId="8" fillId="2" borderId="9" xfId="0" applyNumberFormat="1" applyFont="1" applyFill="1" applyBorder="1" applyAlignment="1">
      <alignment horizontal="center" vertical="top"/>
    </xf>
    <xf numFmtId="4" fontId="8" fillId="2" borderId="10" xfId="0" applyNumberFormat="1" applyFont="1" applyFill="1" applyBorder="1" applyAlignment="1">
      <alignment horizontal="center" vertical="top"/>
    </xf>
    <xf numFmtId="4" fontId="8" fillId="2" borderId="11" xfId="0" applyNumberFormat="1" applyFont="1" applyFill="1" applyBorder="1" applyAlignment="1">
      <alignment horizontal="center" vertical="top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42"/>
  <sheetViews>
    <sheetView tabSelected="1" view="pageBreakPreview" topLeftCell="CB22" zoomScale="90" zoomScaleNormal="100" zoomScaleSheetLayoutView="90" workbookViewId="0">
      <selection activeCell="CB50" sqref="A50:XFD81"/>
    </sheetView>
  </sheetViews>
  <sheetFormatPr defaultRowHeight="12.75" x14ac:dyDescent="0.2"/>
  <cols>
    <col min="1" max="1" width="9.140625" style="6" customWidth="1"/>
    <col min="2" max="5" width="9.140625" style="6"/>
    <col min="6" max="6" width="20.7109375" style="6" customWidth="1"/>
    <col min="7" max="7" width="19.5703125" style="6" customWidth="1"/>
    <col min="8" max="8" width="11.42578125" style="7" customWidth="1"/>
    <col min="9" max="9" width="10.140625" style="7" customWidth="1"/>
    <col min="10" max="10" width="9.140625" style="7" customWidth="1"/>
    <col min="11" max="11" width="10.140625" style="7" customWidth="1"/>
    <col min="12" max="12" width="10" style="9" customWidth="1"/>
    <col min="13" max="15" width="9.140625" style="9" customWidth="1"/>
    <col min="16" max="16" width="10" style="9" customWidth="1"/>
    <col min="17" max="17" width="9.7109375" style="9" customWidth="1"/>
    <col min="18" max="18" width="10" style="9" customWidth="1"/>
    <col min="19" max="20" width="9.140625" style="9" customWidth="1"/>
    <col min="21" max="21" width="10.42578125" style="9" customWidth="1"/>
    <col min="22" max="22" width="10.85546875" style="9" customWidth="1"/>
    <col min="23" max="25" width="10.5703125" style="9" customWidth="1"/>
    <col min="26" max="30" width="9.140625" style="9" customWidth="1"/>
    <col min="31" max="31" width="10.7109375" style="9" customWidth="1"/>
    <col min="32" max="32" width="12.140625" style="9" customWidth="1"/>
    <col min="33" max="35" width="11.42578125" style="9" customWidth="1"/>
    <col min="36" max="41" width="9.140625" style="9" customWidth="1"/>
    <col min="42" max="42" width="10.7109375" style="9" customWidth="1"/>
    <col min="43" max="43" width="12.140625" style="9" customWidth="1"/>
    <col min="44" max="46" width="11.42578125" style="9" customWidth="1"/>
    <col min="47" max="49" width="9.140625" style="9" customWidth="1"/>
    <col min="50" max="50" width="19.28515625" style="6" customWidth="1"/>
    <col min="51" max="51" width="14.28515625" style="9" customWidth="1"/>
    <col min="52" max="65" width="9.28515625" style="9" customWidth="1"/>
    <col min="66" max="66" width="10.85546875" style="9" customWidth="1"/>
    <col min="67" max="67" width="10.28515625" style="9" customWidth="1"/>
    <col min="68" max="73" width="9.28515625" style="9" customWidth="1"/>
    <col min="74" max="74" width="12.5703125" style="6" customWidth="1"/>
    <col min="75" max="76" width="9.28515625" style="6" customWidth="1"/>
    <col min="77" max="77" width="10.7109375" style="6" customWidth="1"/>
    <col min="78" max="79" width="9.28515625" style="6" customWidth="1"/>
    <col min="80" max="80" width="10.42578125" style="6" customWidth="1"/>
    <col min="81" max="81" width="10.7109375" style="6" customWidth="1"/>
    <col min="82" max="82" width="12.140625" style="6" customWidth="1"/>
    <col min="83" max="85" width="12.28515625" style="6" customWidth="1"/>
    <col min="86" max="86" width="10.7109375" style="6" customWidth="1"/>
    <col min="87" max="87" width="9.28515625" style="6" customWidth="1"/>
    <col min="88" max="88" width="19.28515625" style="6" customWidth="1"/>
    <col min="89" max="89" width="14.140625" style="6" customWidth="1"/>
    <col min="90" max="94" width="10.42578125" style="6" customWidth="1"/>
    <col min="95" max="95" width="13.7109375" style="9" customWidth="1"/>
    <col min="96" max="96" width="10.42578125" style="6" customWidth="1"/>
    <col min="97" max="97" width="19.28515625" style="6" customWidth="1"/>
    <col min="98" max="98" width="13.28515625" style="6" customWidth="1"/>
    <col min="99" max="100" width="11.5703125" style="9" customWidth="1"/>
    <col min="101" max="102" width="11.140625" style="9" customWidth="1"/>
    <col min="103" max="103" width="13.7109375" style="9" customWidth="1"/>
    <col min="104" max="104" width="10.7109375" style="9" customWidth="1"/>
    <col min="105" max="105" width="10.85546875" style="9" customWidth="1"/>
    <col min="106" max="106" width="10.7109375" style="9" customWidth="1"/>
    <col min="107" max="107" width="10.85546875" style="9" customWidth="1"/>
    <col min="108" max="108" width="10.7109375" style="9" customWidth="1"/>
    <col min="109" max="109" width="10.85546875" style="9" customWidth="1"/>
    <col min="110" max="110" width="10.7109375" style="9" customWidth="1"/>
    <col min="111" max="111" width="10.85546875" style="9" customWidth="1"/>
    <col min="112" max="112" width="10.7109375" style="9" customWidth="1"/>
    <col min="113" max="113" width="10.85546875" style="9" customWidth="1"/>
    <col min="114" max="114" width="10.7109375" style="9" customWidth="1"/>
    <col min="115" max="115" width="10.85546875" style="9" customWidth="1"/>
    <col min="116" max="116" width="10.7109375" style="9" customWidth="1"/>
    <col min="117" max="117" width="10.85546875" style="9" customWidth="1"/>
    <col min="118" max="118" width="10.7109375" style="9" customWidth="1"/>
    <col min="119" max="119" width="10.85546875" style="9" customWidth="1"/>
    <col min="121" max="121" width="13.28515625" customWidth="1"/>
    <col min="122" max="122" width="13.5703125" customWidth="1"/>
  </cols>
  <sheetData>
    <row r="1" spans="1:132" s="1" customFormat="1" ht="16.5" customHeight="1" x14ac:dyDescent="0.25">
      <c r="A1" s="113" t="s">
        <v>25</v>
      </c>
      <c r="B1" s="113"/>
      <c r="C1" s="113"/>
      <c r="D1" s="113"/>
      <c r="E1" s="113"/>
      <c r="F1" s="113"/>
      <c r="G1" s="113"/>
      <c r="H1" s="7"/>
      <c r="I1" s="47"/>
      <c r="J1" s="47"/>
      <c r="K1" s="48" t="s">
        <v>73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9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9"/>
      <c r="CK1" s="9"/>
      <c r="CL1" s="6"/>
      <c r="CM1" s="6"/>
      <c r="CN1" s="6"/>
      <c r="CO1" s="6"/>
      <c r="CP1" s="6"/>
      <c r="CQ1" s="25"/>
      <c r="CR1" s="6"/>
      <c r="CS1" s="9"/>
      <c r="CT1" s="6"/>
      <c r="CU1" s="41"/>
      <c r="CV1" s="9"/>
      <c r="CW1" s="9"/>
      <c r="CX1" s="41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</row>
    <row r="2" spans="1:132" s="1" customFormat="1" ht="16.5" customHeight="1" x14ac:dyDescent="0.25">
      <c r="A2" s="113" t="s">
        <v>24</v>
      </c>
      <c r="B2" s="113"/>
      <c r="C2" s="113"/>
      <c r="D2" s="113"/>
      <c r="E2" s="113"/>
      <c r="F2" s="113"/>
      <c r="G2" s="113"/>
      <c r="H2" s="7"/>
      <c r="I2" s="49"/>
      <c r="J2" s="49"/>
      <c r="K2" s="48" t="s">
        <v>72</v>
      </c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9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9"/>
      <c r="CK2" s="9"/>
      <c r="CL2" s="6"/>
      <c r="CM2" s="6"/>
      <c r="CN2" s="6"/>
      <c r="CO2" s="6"/>
      <c r="CP2" s="6"/>
      <c r="CQ2" s="26"/>
      <c r="CR2" s="6"/>
      <c r="CS2" s="9"/>
      <c r="CT2" s="6"/>
      <c r="CU2" s="42"/>
      <c r="CV2" s="9"/>
      <c r="CW2" s="9"/>
      <c r="CX2" s="42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</row>
    <row r="3" spans="1:132" s="1" customFormat="1" ht="16.5" customHeight="1" x14ac:dyDescent="0.25">
      <c r="A3" s="113" t="s">
        <v>23</v>
      </c>
      <c r="B3" s="113"/>
      <c r="C3" s="113"/>
      <c r="D3" s="113"/>
      <c r="E3" s="113"/>
      <c r="F3" s="113"/>
      <c r="G3" s="113"/>
      <c r="H3" s="7"/>
      <c r="I3" s="49"/>
      <c r="J3" s="49"/>
      <c r="K3" s="48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9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9"/>
      <c r="CK3" s="9"/>
      <c r="CL3" s="6"/>
      <c r="CM3" s="6"/>
      <c r="CN3" s="6"/>
      <c r="CO3" s="6"/>
      <c r="CP3" s="6"/>
      <c r="CQ3" s="25"/>
      <c r="CR3" s="6"/>
      <c r="CS3" s="9"/>
      <c r="CT3" s="6"/>
      <c r="CU3" s="42"/>
      <c r="CV3" s="9"/>
      <c r="CW3" s="9"/>
      <c r="CX3" s="42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</row>
    <row r="4" spans="1:132" s="1" customFormat="1" ht="16.5" customHeight="1" x14ac:dyDescent="0.2">
      <c r="A4" s="113" t="s">
        <v>22</v>
      </c>
      <c r="B4" s="113"/>
      <c r="C4" s="113"/>
      <c r="D4" s="113"/>
      <c r="E4" s="113"/>
      <c r="F4" s="113"/>
      <c r="G4" s="113"/>
      <c r="H4" s="7"/>
      <c r="I4" s="7"/>
      <c r="J4" s="7"/>
      <c r="K4" s="7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9"/>
      <c r="CK4" s="9"/>
      <c r="CL4" s="6"/>
      <c r="CM4" s="6"/>
      <c r="CN4" s="6"/>
      <c r="CO4" s="6"/>
      <c r="CP4" s="6"/>
      <c r="CQ4" s="9"/>
      <c r="CR4" s="6"/>
      <c r="CS4" s="9"/>
      <c r="CT4" s="6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</row>
    <row r="5" spans="1:132" s="1" customFormat="1" x14ac:dyDescent="0.2">
      <c r="A5" s="5" t="s">
        <v>74</v>
      </c>
      <c r="B5" s="5" t="s">
        <v>75</v>
      </c>
      <c r="C5" s="6"/>
      <c r="D5" s="6"/>
      <c r="E5" s="6"/>
      <c r="F5" s="6"/>
      <c r="G5" s="6"/>
      <c r="H5" s="7"/>
      <c r="I5" s="7"/>
      <c r="J5" s="7"/>
      <c r="K5" s="7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6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9"/>
      <c r="CR5" s="6"/>
      <c r="CS5" s="6"/>
      <c r="CT5" s="6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</row>
    <row r="6" spans="1:132" s="1" customFormat="1" ht="15.75" customHeight="1" x14ac:dyDescent="0.2">
      <c r="A6" s="79" t="s">
        <v>21</v>
      </c>
      <c r="B6" s="80"/>
      <c r="C6" s="80"/>
      <c r="D6" s="80"/>
      <c r="E6" s="80"/>
      <c r="F6" s="80"/>
      <c r="G6" s="77" t="s">
        <v>20</v>
      </c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7" t="s">
        <v>20</v>
      </c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9" t="s">
        <v>20</v>
      </c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50"/>
      <c r="CS6" s="78"/>
      <c r="CT6" s="78"/>
      <c r="CU6" s="78"/>
      <c r="CV6" s="78"/>
      <c r="CW6" s="78"/>
      <c r="CX6" s="78"/>
      <c r="CY6" s="78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52"/>
      <c r="DQ6" s="52"/>
      <c r="DR6" s="52"/>
      <c r="DS6" s="52"/>
      <c r="DT6" s="52"/>
      <c r="DU6" s="52"/>
      <c r="DV6" s="52"/>
      <c r="DW6" s="52"/>
      <c r="DX6" s="52"/>
      <c r="DY6" s="52"/>
      <c r="DZ6" s="52"/>
      <c r="EA6" s="52"/>
      <c r="EB6" s="52"/>
    </row>
    <row r="7" spans="1:132" s="10" customFormat="1" ht="56.25" customHeight="1" x14ac:dyDescent="0.2">
      <c r="A7" s="86"/>
      <c r="B7" s="87"/>
      <c r="C7" s="87"/>
      <c r="D7" s="87"/>
      <c r="E7" s="87"/>
      <c r="F7" s="87"/>
      <c r="G7" s="88" t="s">
        <v>19</v>
      </c>
      <c r="H7" s="81" t="s">
        <v>46</v>
      </c>
      <c r="I7" s="59" t="s">
        <v>76</v>
      </c>
      <c r="J7" s="60" t="s">
        <v>76</v>
      </c>
      <c r="K7" s="60" t="s">
        <v>76</v>
      </c>
      <c r="L7" s="60" t="s">
        <v>76</v>
      </c>
      <c r="M7" s="60" t="s">
        <v>76</v>
      </c>
      <c r="N7" s="60" t="s">
        <v>77</v>
      </c>
      <c r="O7" s="60" t="s">
        <v>77</v>
      </c>
      <c r="P7" s="60" t="s">
        <v>77</v>
      </c>
      <c r="Q7" s="60" t="s">
        <v>77</v>
      </c>
      <c r="R7" s="60" t="s">
        <v>77</v>
      </c>
      <c r="S7" s="60" t="s">
        <v>77</v>
      </c>
      <c r="T7" s="60" t="s">
        <v>78</v>
      </c>
      <c r="U7" s="60" t="s">
        <v>78</v>
      </c>
      <c r="V7" s="60" t="s">
        <v>78</v>
      </c>
      <c r="W7" s="60" t="s">
        <v>78</v>
      </c>
      <c r="X7" s="60" t="s">
        <v>78</v>
      </c>
      <c r="Y7" s="60" t="s">
        <v>78</v>
      </c>
      <c r="Z7" s="60" t="s">
        <v>78</v>
      </c>
      <c r="AA7" s="60" t="s">
        <v>79</v>
      </c>
      <c r="AB7" s="60" t="s">
        <v>79</v>
      </c>
      <c r="AC7" s="60" t="s">
        <v>80</v>
      </c>
      <c r="AD7" s="60" t="s">
        <v>80</v>
      </c>
      <c r="AE7" s="60" t="s">
        <v>80</v>
      </c>
      <c r="AF7" s="60" t="s">
        <v>80</v>
      </c>
      <c r="AG7" s="60" t="s">
        <v>80</v>
      </c>
      <c r="AH7" s="60" t="s">
        <v>81</v>
      </c>
      <c r="AI7" s="60" t="s">
        <v>81</v>
      </c>
      <c r="AJ7" s="60" t="s">
        <v>81</v>
      </c>
      <c r="AK7" s="60" t="s">
        <v>82</v>
      </c>
      <c r="AL7" s="60" t="s">
        <v>82</v>
      </c>
      <c r="AM7" s="60" t="s">
        <v>82</v>
      </c>
      <c r="AN7" s="60" t="s">
        <v>83</v>
      </c>
      <c r="AO7" s="60" t="s">
        <v>84</v>
      </c>
      <c r="AP7" s="60" t="s">
        <v>84</v>
      </c>
      <c r="AQ7" s="60" t="s">
        <v>84</v>
      </c>
      <c r="AR7" s="60" t="s">
        <v>85</v>
      </c>
      <c r="AS7" s="60" t="s">
        <v>85</v>
      </c>
      <c r="AT7" s="60" t="s">
        <v>85</v>
      </c>
      <c r="AU7" s="60" t="s">
        <v>86</v>
      </c>
      <c r="AV7" s="60" t="s">
        <v>87</v>
      </c>
      <c r="AW7" s="61" t="s">
        <v>87</v>
      </c>
      <c r="AX7" s="75" t="s">
        <v>19</v>
      </c>
      <c r="AY7" s="75" t="s">
        <v>47</v>
      </c>
      <c r="AZ7" s="65" t="s">
        <v>149</v>
      </c>
      <c r="BA7" s="65" t="s">
        <v>149</v>
      </c>
      <c r="BB7" s="65" t="s">
        <v>149</v>
      </c>
      <c r="BC7" s="65" t="s">
        <v>149</v>
      </c>
      <c r="BD7" s="65" t="s">
        <v>150</v>
      </c>
      <c r="BE7" s="65" t="s">
        <v>150</v>
      </c>
      <c r="BF7" s="65" t="s">
        <v>151</v>
      </c>
      <c r="BG7" s="65" t="s">
        <v>152</v>
      </c>
      <c r="BH7" s="65" t="s">
        <v>79</v>
      </c>
      <c r="BI7" s="65" t="s">
        <v>81</v>
      </c>
      <c r="BJ7" s="65" t="s">
        <v>81</v>
      </c>
      <c r="BK7" s="65" t="s">
        <v>81</v>
      </c>
      <c r="BL7" s="65" t="s">
        <v>81</v>
      </c>
      <c r="BM7" s="65" t="s">
        <v>81</v>
      </c>
      <c r="BN7" s="65" t="s">
        <v>153</v>
      </c>
      <c r="BO7" s="65" t="s">
        <v>82</v>
      </c>
      <c r="BP7" s="65" t="s">
        <v>83</v>
      </c>
      <c r="BQ7" s="65" t="s">
        <v>83</v>
      </c>
      <c r="BR7" s="65" t="s">
        <v>83</v>
      </c>
      <c r="BS7" s="65" t="s">
        <v>86</v>
      </c>
      <c r="BT7" s="65" t="s">
        <v>86</v>
      </c>
      <c r="BU7" s="65" t="s">
        <v>87</v>
      </c>
      <c r="BV7" s="88" t="s">
        <v>69</v>
      </c>
      <c r="BW7" s="67" t="s">
        <v>79</v>
      </c>
      <c r="BX7" s="68" t="s">
        <v>79</v>
      </c>
      <c r="BY7" s="68" t="s">
        <v>80</v>
      </c>
      <c r="BZ7" s="68" t="s">
        <v>81</v>
      </c>
      <c r="CA7" s="68" t="s">
        <v>81</v>
      </c>
      <c r="CB7" s="68" t="s">
        <v>187</v>
      </c>
      <c r="CC7" s="68" t="s">
        <v>187</v>
      </c>
      <c r="CD7" s="68" t="s">
        <v>188</v>
      </c>
      <c r="CE7" s="68" t="s">
        <v>188</v>
      </c>
      <c r="CF7" s="68" t="s">
        <v>188</v>
      </c>
      <c r="CG7" s="68" t="s">
        <v>188</v>
      </c>
      <c r="CH7" s="68" t="s">
        <v>189</v>
      </c>
      <c r="CI7" s="68" t="s">
        <v>87</v>
      </c>
      <c r="CJ7" s="100" t="s">
        <v>19</v>
      </c>
      <c r="CK7" s="82" t="s">
        <v>209</v>
      </c>
      <c r="CL7" s="67" t="s">
        <v>81</v>
      </c>
      <c r="CM7" s="71" t="s">
        <v>85</v>
      </c>
      <c r="CN7" s="71" t="s">
        <v>85</v>
      </c>
      <c r="CO7" s="71" t="s">
        <v>85</v>
      </c>
      <c r="CP7" s="72" t="s">
        <v>85</v>
      </c>
      <c r="CQ7" s="98" t="s">
        <v>71</v>
      </c>
      <c r="CR7" s="73" t="s">
        <v>81</v>
      </c>
      <c r="CS7" s="75" t="s">
        <v>19</v>
      </c>
      <c r="CT7" s="96" t="s">
        <v>70</v>
      </c>
      <c r="CU7" s="55" t="s">
        <v>81</v>
      </c>
      <c r="CV7" s="55" t="s">
        <v>81</v>
      </c>
      <c r="CW7" s="55" t="s">
        <v>189</v>
      </c>
      <c r="CX7" s="55" t="s">
        <v>189</v>
      </c>
      <c r="CY7" s="84" t="s">
        <v>226</v>
      </c>
      <c r="CZ7" s="55" t="s">
        <v>149</v>
      </c>
      <c r="DA7" s="55" t="s">
        <v>150</v>
      </c>
      <c r="DB7" s="55" t="s">
        <v>150</v>
      </c>
      <c r="DC7" s="55" t="s">
        <v>81</v>
      </c>
      <c r="DD7" s="55" t="s">
        <v>81</v>
      </c>
      <c r="DE7" s="55" t="s">
        <v>81</v>
      </c>
      <c r="DF7" s="55" t="s">
        <v>81</v>
      </c>
      <c r="DG7" s="55" t="s">
        <v>81</v>
      </c>
      <c r="DH7" s="55" t="s">
        <v>81</v>
      </c>
      <c r="DI7" s="55" t="s">
        <v>81</v>
      </c>
      <c r="DJ7" s="55" t="s">
        <v>83</v>
      </c>
      <c r="DK7" s="55" t="s">
        <v>83</v>
      </c>
      <c r="DL7" s="55" t="s">
        <v>83</v>
      </c>
      <c r="DM7" s="55" t="s">
        <v>83</v>
      </c>
      <c r="DN7" s="55" t="s">
        <v>83</v>
      </c>
      <c r="DO7" s="55" t="s">
        <v>83</v>
      </c>
      <c r="DP7" s="55" t="s">
        <v>87</v>
      </c>
    </row>
    <row r="8" spans="1:132" s="10" customFormat="1" x14ac:dyDescent="0.2">
      <c r="A8" s="86"/>
      <c r="B8" s="87"/>
      <c r="C8" s="87"/>
      <c r="D8" s="87"/>
      <c r="E8" s="87"/>
      <c r="F8" s="87"/>
      <c r="G8" s="88"/>
      <c r="H8" s="81"/>
      <c r="I8" s="62" t="s">
        <v>88</v>
      </c>
      <c r="J8" s="63" t="s">
        <v>89</v>
      </c>
      <c r="K8" s="63" t="s">
        <v>90</v>
      </c>
      <c r="L8" s="63" t="s">
        <v>91</v>
      </c>
      <c r="M8" s="63" t="s">
        <v>92</v>
      </c>
      <c r="N8" s="63" t="s">
        <v>54</v>
      </c>
      <c r="O8" s="63" t="s">
        <v>93</v>
      </c>
      <c r="P8" s="63" t="s">
        <v>94</v>
      </c>
      <c r="Q8" s="63" t="s">
        <v>95</v>
      </c>
      <c r="R8" s="63" t="s">
        <v>96</v>
      </c>
      <c r="S8" s="63" t="s">
        <v>97</v>
      </c>
      <c r="T8" s="63" t="s">
        <v>98</v>
      </c>
      <c r="U8" s="63" t="s">
        <v>99</v>
      </c>
      <c r="V8" s="63" t="s">
        <v>56</v>
      </c>
      <c r="W8" s="63" t="s">
        <v>100</v>
      </c>
      <c r="X8" s="63" t="s">
        <v>101</v>
      </c>
      <c r="Y8" s="63" t="s">
        <v>60</v>
      </c>
      <c r="Z8" s="63" t="s">
        <v>67</v>
      </c>
      <c r="AA8" s="63" t="s">
        <v>90</v>
      </c>
      <c r="AB8" s="63" t="s">
        <v>59</v>
      </c>
      <c r="AC8" s="63" t="s">
        <v>54</v>
      </c>
      <c r="AD8" s="63" t="s">
        <v>98</v>
      </c>
      <c r="AE8" s="63" t="s">
        <v>59</v>
      </c>
      <c r="AF8" s="63" t="s">
        <v>91</v>
      </c>
      <c r="AG8" s="63" t="s">
        <v>60</v>
      </c>
      <c r="AH8" s="63" t="s">
        <v>102</v>
      </c>
      <c r="AI8" s="63" t="s">
        <v>103</v>
      </c>
      <c r="AJ8" s="63" t="s">
        <v>104</v>
      </c>
      <c r="AK8" s="63" t="s">
        <v>55</v>
      </c>
      <c r="AL8" s="63" t="s">
        <v>56</v>
      </c>
      <c r="AM8" s="63" t="s">
        <v>64</v>
      </c>
      <c r="AN8" s="63" t="s">
        <v>56</v>
      </c>
      <c r="AO8" s="63" t="s">
        <v>59</v>
      </c>
      <c r="AP8" s="63" t="s">
        <v>63</v>
      </c>
      <c r="AQ8" s="63" t="s">
        <v>62</v>
      </c>
      <c r="AR8" s="63" t="s">
        <v>105</v>
      </c>
      <c r="AS8" s="63" t="s">
        <v>106</v>
      </c>
      <c r="AT8" s="63" t="s">
        <v>107</v>
      </c>
      <c r="AU8" s="63" t="s">
        <v>57</v>
      </c>
      <c r="AV8" s="63" t="s">
        <v>55</v>
      </c>
      <c r="AW8" s="64" t="s">
        <v>91</v>
      </c>
      <c r="AX8" s="76"/>
      <c r="AY8" s="76"/>
      <c r="AZ8" s="66" t="s">
        <v>54</v>
      </c>
      <c r="BA8" s="66" t="s">
        <v>154</v>
      </c>
      <c r="BB8" s="66" t="s">
        <v>64</v>
      </c>
      <c r="BC8" s="66" t="s">
        <v>65</v>
      </c>
      <c r="BD8" s="66" t="s">
        <v>98</v>
      </c>
      <c r="BE8" s="66" t="s">
        <v>64</v>
      </c>
      <c r="BF8" s="66" t="s">
        <v>57</v>
      </c>
      <c r="BG8" s="66" t="s">
        <v>155</v>
      </c>
      <c r="BH8" s="66" t="s">
        <v>88</v>
      </c>
      <c r="BI8" s="66" t="s">
        <v>156</v>
      </c>
      <c r="BJ8" s="66" t="s">
        <v>157</v>
      </c>
      <c r="BK8" s="66" t="s">
        <v>158</v>
      </c>
      <c r="BL8" s="66" t="s">
        <v>159</v>
      </c>
      <c r="BM8" s="66" t="s">
        <v>160</v>
      </c>
      <c r="BN8" s="66" t="s">
        <v>59</v>
      </c>
      <c r="BO8" s="66" t="s">
        <v>99</v>
      </c>
      <c r="BP8" s="66" t="s">
        <v>67</v>
      </c>
      <c r="BQ8" s="66" t="s">
        <v>161</v>
      </c>
      <c r="BR8" s="66" t="s">
        <v>162</v>
      </c>
      <c r="BS8" s="66" t="s">
        <v>163</v>
      </c>
      <c r="BT8" s="66" t="s">
        <v>164</v>
      </c>
      <c r="BU8" s="66" t="s">
        <v>60</v>
      </c>
      <c r="BV8" s="88"/>
      <c r="BW8" s="69" t="s">
        <v>65</v>
      </c>
      <c r="BX8" s="70" t="s">
        <v>93</v>
      </c>
      <c r="BY8" s="70" t="s">
        <v>56</v>
      </c>
      <c r="BZ8" s="70" t="s">
        <v>190</v>
      </c>
      <c r="CA8" s="70" t="s">
        <v>191</v>
      </c>
      <c r="CB8" s="70" t="s">
        <v>63</v>
      </c>
      <c r="CC8" s="70" t="s">
        <v>62</v>
      </c>
      <c r="CD8" s="70" t="s">
        <v>192</v>
      </c>
      <c r="CE8" s="70" t="s">
        <v>193</v>
      </c>
      <c r="CF8" s="70" t="s">
        <v>194</v>
      </c>
      <c r="CG8" s="70" t="s">
        <v>195</v>
      </c>
      <c r="CH8" s="70" t="s">
        <v>154</v>
      </c>
      <c r="CI8" s="70" t="s">
        <v>59</v>
      </c>
      <c r="CJ8" s="101"/>
      <c r="CK8" s="83"/>
      <c r="CL8" s="69" t="s">
        <v>210</v>
      </c>
      <c r="CM8" s="63" t="s">
        <v>162</v>
      </c>
      <c r="CN8" s="63" t="s">
        <v>211</v>
      </c>
      <c r="CO8" s="63" t="s">
        <v>53</v>
      </c>
      <c r="CP8" s="64" t="s">
        <v>212</v>
      </c>
      <c r="CQ8" s="99"/>
      <c r="CR8" s="66" t="s">
        <v>218</v>
      </c>
      <c r="CS8" s="76"/>
      <c r="CT8" s="97"/>
      <c r="CU8" s="55" t="s">
        <v>220</v>
      </c>
      <c r="CV8" s="55" t="s">
        <v>221</v>
      </c>
      <c r="CW8" s="55" t="s">
        <v>64</v>
      </c>
      <c r="CX8" s="55" t="s">
        <v>63</v>
      </c>
      <c r="CY8" s="85"/>
      <c r="CZ8" s="55" t="s">
        <v>56</v>
      </c>
      <c r="DA8" s="55" t="s">
        <v>57</v>
      </c>
      <c r="DB8" s="55" t="s">
        <v>58</v>
      </c>
      <c r="DC8" s="55" t="s">
        <v>227</v>
      </c>
      <c r="DD8" s="55" t="s">
        <v>228</v>
      </c>
      <c r="DE8" s="55" t="s">
        <v>229</v>
      </c>
      <c r="DF8" s="55" t="s">
        <v>230</v>
      </c>
      <c r="DG8" s="55" t="s">
        <v>231</v>
      </c>
      <c r="DH8" s="55" t="s">
        <v>232</v>
      </c>
      <c r="DI8" s="55" t="s">
        <v>233</v>
      </c>
      <c r="DJ8" s="55" t="s">
        <v>65</v>
      </c>
      <c r="DK8" s="55" t="s">
        <v>163</v>
      </c>
      <c r="DL8" s="55" t="s">
        <v>61</v>
      </c>
      <c r="DM8" s="55" t="s">
        <v>66</v>
      </c>
      <c r="DN8" s="55" t="s">
        <v>68</v>
      </c>
      <c r="DO8" s="55" t="s">
        <v>234</v>
      </c>
      <c r="DP8" s="55" t="s">
        <v>163</v>
      </c>
    </row>
    <row r="9" spans="1:132" s="1" customFormat="1" x14ac:dyDescent="0.2">
      <c r="A9" s="114" t="s">
        <v>18</v>
      </c>
      <c r="B9" s="115"/>
      <c r="C9" s="115"/>
      <c r="D9" s="115"/>
      <c r="E9" s="115"/>
      <c r="F9" s="116"/>
      <c r="G9" s="35"/>
      <c r="H9" s="18">
        <f t="shared" ref="H9" si="0">SUM(H10:H13)</f>
        <v>0</v>
      </c>
      <c r="I9" s="18">
        <f t="shared" ref="I9" si="1">SUM(I10:I13)</f>
        <v>0</v>
      </c>
      <c r="J9" s="18">
        <f t="shared" ref="J9:L9" si="2">SUM(J10:J13)</f>
        <v>0</v>
      </c>
      <c r="K9" s="18">
        <f t="shared" si="2"/>
        <v>0</v>
      </c>
      <c r="L9" s="18">
        <f t="shared" si="2"/>
        <v>0</v>
      </c>
      <c r="M9" s="18">
        <f t="shared" ref="M9:N9" si="3">SUM(M10:M13)</f>
        <v>0</v>
      </c>
      <c r="N9" s="18">
        <f t="shared" si="3"/>
        <v>0</v>
      </c>
      <c r="O9" s="18">
        <f t="shared" ref="O9:R9" si="4">SUM(O10:O13)</f>
        <v>0</v>
      </c>
      <c r="P9" s="18">
        <f t="shared" si="4"/>
        <v>0</v>
      </c>
      <c r="Q9" s="18">
        <f t="shared" si="4"/>
        <v>0</v>
      </c>
      <c r="R9" s="18">
        <f t="shared" si="4"/>
        <v>0</v>
      </c>
      <c r="S9" s="18">
        <f t="shared" ref="S9:Z9" si="5">SUM(S10:S13)</f>
        <v>0</v>
      </c>
      <c r="T9" s="18">
        <f t="shared" si="5"/>
        <v>0</v>
      </c>
      <c r="U9" s="18">
        <f t="shared" si="5"/>
        <v>0</v>
      </c>
      <c r="V9" s="18">
        <f t="shared" si="5"/>
        <v>0</v>
      </c>
      <c r="W9" s="18">
        <f t="shared" si="5"/>
        <v>0</v>
      </c>
      <c r="X9" s="18">
        <f t="shared" si="5"/>
        <v>0</v>
      </c>
      <c r="Y9" s="18">
        <f t="shared" si="5"/>
        <v>0</v>
      </c>
      <c r="Z9" s="18">
        <f t="shared" si="5"/>
        <v>0</v>
      </c>
      <c r="AA9" s="18">
        <f t="shared" ref="AA9:AW9" si="6">SUM(AA10:AA13)</f>
        <v>0</v>
      </c>
      <c r="AB9" s="18">
        <f t="shared" si="6"/>
        <v>0</v>
      </c>
      <c r="AC9" s="18">
        <f t="shared" si="6"/>
        <v>0</v>
      </c>
      <c r="AD9" s="18">
        <f t="shared" ref="AD9:AL9" si="7">SUM(AD10:AD13)</f>
        <v>0</v>
      </c>
      <c r="AE9" s="18">
        <f t="shared" si="7"/>
        <v>0</v>
      </c>
      <c r="AF9" s="18">
        <f t="shared" si="7"/>
        <v>0</v>
      </c>
      <c r="AG9" s="18">
        <f t="shared" si="7"/>
        <v>0</v>
      </c>
      <c r="AH9" s="18">
        <f t="shared" si="7"/>
        <v>0</v>
      </c>
      <c r="AI9" s="18">
        <f t="shared" si="7"/>
        <v>0</v>
      </c>
      <c r="AJ9" s="18">
        <f t="shared" si="7"/>
        <v>0</v>
      </c>
      <c r="AK9" s="18">
        <f t="shared" si="7"/>
        <v>0</v>
      </c>
      <c r="AL9" s="18">
        <f t="shared" si="7"/>
        <v>0</v>
      </c>
      <c r="AM9" s="18">
        <f t="shared" si="6"/>
        <v>0</v>
      </c>
      <c r="AN9" s="18">
        <f t="shared" si="6"/>
        <v>0</v>
      </c>
      <c r="AO9" s="18">
        <f t="shared" si="6"/>
        <v>0</v>
      </c>
      <c r="AP9" s="18">
        <f t="shared" si="6"/>
        <v>0</v>
      </c>
      <c r="AQ9" s="18">
        <f t="shared" si="6"/>
        <v>0</v>
      </c>
      <c r="AR9" s="18">
        <f t="shared" si="6"/>
        <v>0</v>
      </c>
      <c r="AS9" s="18">
        <f t="shared" si="6"/>
        <v>0</v>
      </c>
      <c r="AT9" s="18">
        <f t="shared" si="6"/>
        <v>0</v>
      </c>
      <c r="AU9" s="18">
        <f t="shared" si="6"/>
        <v>0</v>
      </c>
      <c r="AV9" s="18">
        <f t="shared" si="6"/>
        <v>0</v>
      </c>
      <c r="AW9" s="18">
        <f t="shared" si="6"/>
        <v>0</v>
      </c>
      <c r="AX9" s="17"/>
      <c r="AY9" s="18">
        <v>0</v>
      </c>
      <c r="AZ9" s="18">
        <v>0</v>
      </c>
      <c r="BA9" s="18">
        <v>0</v>
      </c>
      <c r="BB9" s="18">
        <v>0</v>
      </c>
      <c r="BC9" s="18">
        <v>0</v>
      </c>
      <c r="BD9" s="18">
        <v>0</v>
      </c>
      <c r="BE9" s="18">
        <v>0</v>
      </c>
      <c r="BF9" s="18">
        <v>0</v>
      </c>
      <c r="BG9" s="18">
        <v>0</v>
      </c>
      <c r="BH9" s="18">
        <v>0</v>
      </c>
      <c r="BI9" s="18">
        <v>0</v>
      </c>
      <c r="BJ9" s="18">
        <v>0</v>
      </c>
      <c r="BK9" s="18">
        <v>0</v>
      </c>
      <c r="BL9" s="18">
        <v>0</v>
      </c>
      <c r="BM9" s="18">
        <v>0</v>
      </c>
      <c r="BN9" s="18">
        <v>0</v>
      </c>
      <c r="BO9" s="18">
        <v>0</v>
      </c>
      <c r="BP9" s="18">
        <v>0</v>
      </c>
      <c r="BQ9" s="18">
        <v>0</v>
      </c>
      <c r="BR9" s="18">
        <v>0</v>
      </c>
      <c r="BS9" s="18">
        <v>0</v>
      </c>
      <c r="BT9" s="18">
        <v>0</v>
      </c>
      <c r="BU9" s="18">
        <v>0</v>
      </c>
      <c r="BV9" s="30">
        <f t="shared" ref="BV9" si="8">SUM(BV10:BV13)</f>
        <v>0</v>
      </c>
      <c r="BW9" s="18">
        <v>0</v>
      </c>
      <c r="BX9" s="18">
        <v>0</v>
      </c>
      <c r="BY9" s="18">
        <v>0</v>
      </c>
      <c r="BZ9" s="18">
        <v>0</v>
      </c>
      <c r="CA9" s="18">
        <v>0</v>
      </c>
      <c r="CB9" s="18">
        <v>0</v>
      </c>
      <c r="CC9" s="18">
        <v>0</v>
      </c>
      <c r="CD9" s="18">
        <v>0</v>
      </c>
      <c r="CE9" s="18">
        <v>0</v>
      </c>
      <c r="CF9" s="18">
        <v>0</v>
      </c>
      <c r="CG9" s="18">
        <v>0</v>
      </c>
      <c r="CH9" s="18">
        <v>0</v>
      </c>
      <c r="CI9" s="18">
        <v>0</v>
      </c>
      <c r="CJ9" s="17"/>
      <c r="CK9" s="27">
        <f t="shared" ref="CK9" si="9">SUM(CK10:CK13)</f>
        <v>0</v>
      </c>
      <c r="CL9" s="18">
        <v>0</v>
      </c>
      <c r="CM9" s="18">
        <v>0</v>
      </c>
      <c r="CN9" s="18">
        <v>0</v>
      </c>
      <c r="CO9" s="18">
        <v>0</v>
      </c>
      <c r="CP9" s="18">
        <v>0</v>
      </c>
      <c r="CQ9" s="43">
        <f t="shared" ref="CQ9" si="10">SUM(CQ10:CQ13)</f>
        <v>0</v>
      </c>
      <c r="CR9" s="18">
        <v>0</v>
      </c>
      <c r="CS9" s="17"/>
      <c r="CT9" s="30">
        <f t="shared" ref="CT9" si="11">SUM(CT10:CT13)</f>
        <v>0</v>
      </c>
      <c r="CU9" s="18">
        <f t="shared" ref="CU9:DB9" si="12">SUM(CU10:CU13)</f>
        <v>0</v>
      </c>
      <c r="CV9" s="18">
        <f t="shared" si="12"/>
        <v>0</v>
      </c>
      <c r="CW9" s="18">
        <f t="shared" si="12"/>
        <v>0</v>
      </c>
      <c r="CX9" s="18">
        <f t="shared" ref="CX9:CZ9" si="13">SUM(CX10:CX13)</f>
        <v>0</v>
      </c>
      <c r="CY9" s="27">
        <f t="shared" ref="CY9" si="14">SUM(CY10:CY13)</f>
        <v>0</v>
      </c>
      <c r="CZ9" s="18">
        <f t="shared" si="13"/>
        <v>0</v>
      </c>
      <c r="DA9" s="18">
        <f t="shared" si="12"/>
        <v>0</v>
      </c>
      <c r="DB9" s="18">
        <f t="shared" si="12"/>
        <v>0</v>
      </c>
      <c r="DC9" s="18">
        <f t="shared" ref="DC9:DF9" si="15">SUM(DC10:DC13)</f>
        <v>0</v>
      </c>
      <c r="DD9" s="18">
        <f t="shared" si="15"/>
        <v>0</v>
      </c>
      <c r="DE9" s="18">
        <f t="shared" si="15"/>
        <v>0</v>
      </c>
      <c r="DF9" s="18">
        <f t="shared" si="15"/>
        <v>0</v>
      </c>
      <c r="DG9" s="18">
        <f t="shared" ref="DG9:DN9" si="16">SUM(DG10:DG13)</f>
        <v>0</v>
      </c>
      <c r="DH9" s="18">
        <f t="shared" si="16"/>
        <v>0</v>
      </c>
      <c r="DI9" s="18">
        <f t="shared" si="16"/>
        <v>0</v>
      </c>
      <c r="DJ9" s="18">
        <f t="shared" si="16"/>
        <v>0</v>
      </c>
      <c r="DK9" s="18">
        <f t="shared" si="16"/>
        <v>0</v>
      </c>
      <c r="DL9" s="18">
        <f t="shared" si="16"/>
        <v>0</v>
      </c>
      <c r="DM9" s="18">
        <f t="shared" si="16"/>
        <v>0</v>
      </c>
      <c r="DN9" s="18">
        <f t="shared" si="16"/>
        <v>0</v>
      </c>
      <c r="DO9" s="18">
        <f t="shared" ref="DO9:DP9" si="17">SUM(DO10:DO13)</f>
        <v>0</v>
      </c>
      <c r="DP9" s="18">
        <f t="shared" si="17"/>
        <v>0</v>
      </c>
    </row>
    <row r="10" spans="1:132" s="1" customFormat="1" x14ac:dyDescent="0.2">
      <c r="A10" s="92" t="s">
        <v>26</v>
      </c>
      <c r="B10" s="92"/>
      <c r="C10" s="92"/>
      <c r="D10" s="92"/>
      <c r="E10" s="92"/>
      <c r="F10" s="92"/>
      <c r="G10" s="13" t="s">
        <v>11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13">
        <v>0</v>
      </c>
      <c r="AQ10" s="13">
        <v>0</v>
      </c>
      <c r="AR10" s="13">
        <v>0</v>
      </c>
      <c r="AS10" s="13">
        <v>0</v>
      </c>
      <c r="AT10" s="13">
        <v>0</v>
      </c>
      <c r="AU10" s="13">
        <v>0</v>
      </c>
      <c r="AV10" s="13">
        <v>0</v>
      </c>
      <c r="AW10" s="13">
        <v>0</v>
      </c>
      <c r="AX10" s="13" t="s">
        <v>11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13">
        <v>0</v>
      </c>
      <c r="BJ10" s="13">
        <v>0</v>
      </c>
      <c r="BK10" s="13">
        <v>0</v>
      </c>
      <c r="BL10" s="13">
        <v>0</v>
      </c>
      <c r="BM10" s="13">
        <v>0</v>
      </c>
      <c r="BN10" s="13">
        <v>0</v>
      </c>
      <c r="BO10" s="13">
        <v>0</v>
      </c>
      <c r="BP10" s="13">
        <v>0</v>
      </c>
      <c r="BQ10" s="13">
        <v>0</v>
      </c>
      <c r="BR10" s="13">
        <v>0</v>
      </c>
      <c r="BS10" s="13">
        <v>0</v>
      </c>
      <c r="BT10" s="13">
        <v>0</v>
      </c>
      <c r="BU10" s="13">
        <v>0</v>
      </c>
      <c r="BV10" s="28">
        <v>0</v>
      </c>
      <c r="BW10" s="13">
        <v>0</v>
      </c>
      <c r="BX10" s="13">
        <v>0</v>
      </c>
      <c r="BY10" s="13">
        <v>0</v>
      </c>
      <c r="BZ10" s="13">
        <v>0</v>
      </c>
      <c r="CA10" s="13">
        <v>0</v>
      </c>
      <c r="CB10" s="13">
        <v>0</v>
      </c>
      <c r="CC10" s="13">
        <v>0</v>
      </c>
      <c r="CD10" s="13">
        <v>0</v>
      </c>
      <c r="CE10" s="13">
        <v>0</v>
      </c>
      <c r="CF10" s="13">
        <v>0</v>
      </c>
      <c r="CG10" s="13">
        <v>0</v>
      </c>
      <c r="CH10" s="13">
        <v>0</v>
      </c>
      <c r="CI10" s="13">
        <v>0</v>
      </c>
      <c r="CJ10" s="13" t="s">
        <v>11</v>
      </c>
      <c r="CK10" s="28">
        <v>0</v>
      </c>
      <c r="CL10" s="13">
        <v>0</v>
      </c>
      <c r="CM10" s="13">
        <v>0</v>
      </c>
      <c r="CN10" s="13">
        <v>0</v>
      </c>
      <c r="CO10" s="13">
        <v>0</v>
      </c>
      <c r="CP10" s="13">
        <v>0</v>
      </c>
      <c r="CQ10" s="44">
        <v>0</v>
      </c>
      <c r="CR10" s="13">
        <v>0</v>
      </c>
      <c r="CS10" s="13" t="s">
        <v>11</v>
      </c>
      <c r="CT10" s="28">
        <v>0</v>
      </c>
      <c r="CU10" s="13">
        <v>0</v>
      </c>
      <c r="CV10" s="13">
        <v>0</v>
      </c>
      <c r="CW10" s="13">
        <v>0</v>
      </c>
      <c r="CX10" s="13">
        <v>0</v>
      </c>
      <c r="CY10" s="28">
        <v>0</v>
      </c>
      <c r="CZ10" s="13">
        <v>0</v>
      </c>
      <c r="DA10" s="13">
        <v>0</v>
      </c>
      <c r="DB10" s="13">
        <v>0</v>
      </c>
      <c r="DC10" s="13">
        <v>0</v>
      </c>
      <c r="DD10" s="13">
        <v>0</v>
      </c>
      <c r="DE10" s="13">
        <v>0</v>
      </c>
      <c r="DF10" s="13">
        <v>0</v>
      </c>
      <c r="DG10" s="13">
        <v>0</v>
      </c>
      <c r="DH10" s="13">
        <v>0</v>
      </c>
      <c r="DI10" s="13">
        <v>0</v>
      </c>
      <c r="DJ10" s="13">
        <v>0</v>
      </c>
      <c r="DK10" s="13">
        <v>0</v>
      </c>
      <c r="DL10" s="13">
        <v>0</v>
      </c>
      <c r="DM10" s="13">
        <v>0</v>
      </c>
      <c r="DN10" s="13">
        <v>0</v>
      </c>
      <c r="DO10" s="13">
        <v>0</v>
      </c>
      <c r="DP10" s="13">
        <v>0</v>
      </c>
    </row>
    <row r="11" spans="1:132" s="1" customFormat="1" x14ac:dyDescent="0.2">
      <c r="A11" s="92" t="s">
        <v>27</v>
      </c>
      <c r="B11" s="92"/>
      <c r="C11" s="92"/>
      <c r="D11" s="92"/>
      <c r="E11" s="92"/>
      <c r="F11" s="92"/>
      <c r="G11" s="13" t="s">
        <v>11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13">
        <v>0</v>
      </c>
      <c r="AQ11" s="13">
        <v>0</v>
      </c>
      <c r="AR11" s="13">
        <v>0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  <c r="AX11" s="13" t="s">
        <v>11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13">
        <v>0</v>
      </c>
      <c r="BK11" s="13">
        <v>0</v>
      </c>
      <c r="BL11" s="13">
        <v>0</v>
      </c>
      <c r="BM11" s="13">
        <v>0</v>
      </c>
      <c r="BN11" s="13">
        <v>0</v>
      </c>
      <c r="BO11" s="13">
        <v>0</v>
      </c>
      <c r="BP11" s="13">
        <v>0</v>
      </c>
      <c r="BQ11" s="13">
        <v>0</v>
      </c>
      <c r="BR11" s="13">
        <v>0</v>
      </c>
      <c r="BS11" s="13">
        <v>0</v>
      </c>
      <c r="BT11" s="13">
        <v>0</v>
      </c>
      <c r="BU11" s="13">
        <v>0</v>
      </c>
      <c r="BV11" s="28">
        <v>0</v>
      </c>
      <c r="BW11" s="13">
        <v>0</v>
      </c>
      <c r="BX11" s="13">
        <v>0</v>
      </c>
      <c r="BY11" s="13">
        <v>0</v>
      </c>
      <c r="BZ11" s="13">
        <v>0</v>
      </c>
      <c r="CA11" s="13">
        <v>0</v>
      </c>
      <c r="CB11" s="13">
        <v>0</v>
      </c>
      <c r="CC11" s="13">
        <v>0</v>
      </c>
      <c r="CD11" s="13">
        <v>0</v>
      </c>
      <c r="CE11" s="13">
        <v>0</v>
      </c>
      <c r="CF11" s="13">
        <v>0</v>
      </c>
      <c r="CG11" s="13">
        <v>0</v>
      </c>
      <c r="CH11" s="13">
        <v>0</v>
      </c>
      <c r="CI11" s="13">
        <v>0</v>
      </c>
      <c r="CJ11" s="13" t="s">
        <v>11</v>
      </c>
      <c r="CK11" s="28">
        <v>0</v>
      </c>
      <c r="CL11" s="13">
        <v>0</v>
      </c>
      <c r="CM11" s="13">
        <v>0</v>
      </c>
      <c r="CN11" s="13">
        <v>0</v>
      </c>
      <c r="CO11" s="13">
        <v>0</v>
      </c>
      <c r="CP11" s="13">
        <v>0</v>
      </c>
      <c r="CQ11" s="44">
        <v>0</v>
      </c>
      <c r="CR11" s="13">
        <v>0</v>
      </c>
      <c r="CS11" s="13" t="s">
        <v>11</v>
      </c>
      <c r="CT11" s="28">
        <v>0</v>
      </c>
      <c r="CU11" s="13">
        <v>0</v>
      </c>
      <c r="CV11" s="13">
        <v>0</v>
      </c>
      <c r="CW11" s="13">
        <v>0</v>
      </c>
      <c r="CX11" s="13">
        <v>0</v>
      </c>
      <c r="CY11" s="28">
        <v>0</v>
      </c>
      <c r="CZ11" s="13">
        <v>0</v>
      </c>
      <c r="DA11" s="13">
        <v>0</v>
      </c>
      <c r="DB11" s="13">
        <v>0</v>
      </c>
      <c r="DC11" s="13">
        <v>0</v>
      </c>
      <c r="DD11" s="13">
        <v>0</v>
      </c>
      <c r="DE11" s="13">
        <v>0</v>
      </c>
      <c r="DF11" s="13">
        <v>0</v>
      </c>
      <c r="DG11" s="13">
        <v>0</v>
      </c>
      <c r="DH11" s="13">
        <v>0</v>
      </c>
      <c r="DI11" s="13">
        <v>0</v>
      </c>
      <c r="DJ11" s="13">
        <v>0</v>
      </c>
      <c r="DK11" s="13">
        <v>0</v>
      </c>
      <c r="DL11" s="13">
        <v>0</v>
      </c>
      <c r="DM11" s="13">
        <v>0</v>
      </c>
      <c r="DN11" s="13">
        <v>0</v>
      </c>
      <c r="DO11" s="13">
        <v>0</v>
      </c>
      <c r="DP11" s="13">
        <v>0</v>
      </c>
    </row>
    <row r="12" spans="1:132" s="1" customFormat="1" x14ac:dyDescent="0.2">
      <c r="A12" s="92" t="s">
        <v>17</v>
      </c>
      <c r="B12" s="92"/>
      <c r="C12" s="92"/>
      <c r="D12" s="92"/>
      <c r="E12" s="92"/>
      <c r="F12" s="92"/>
      <c r="G12" s="13" t="s">
        <v>11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13">
        <v>0</v>
      </c>
      <c r="AQ12" s="13">
        <v>0</v>
      </c>
      <c r="AR12" s="13">
        <v>0</v>
      </c>
      <c r="AS12" s="13">
        <v>0</v>
      </c>
      <c r="AT12" s="13">
        <v>0</v>
      </c>
      <c r="AU12" s="13">
        <v>0</v>
      </c>
      <c r="AV12" s="13">
        <v>0</v>
      </c>
      <c r="AW12" s="13">
        <v>0</v>
      </c>
      <c r="AX12" s="13" t="s">
        <v>11</v>
      </c>
      <c r="AY12" s="13">
        <v>0</v>
      </c>
      <c r="AZ12" s="13">
        <v>0</v>
      </c>
      <c r="BA12" s="13">
        <v>0</v>
      </c>
      <c r="BB12" s="13">
        <v>0</v>
      </c>
      <c r="BC12" s="13">
        <v>0</v>
      </c>
      <c r="BD12" s="13">
        <v>0</v>
      </c>
      <c r="BE12" s="13">
        <v>0</v>
      </c>
      <c r="BF12" s="13">
        <v>0</v>
      </c>
      <c r="BG12" s="13">
        <v>0</v>
      </c>
      <c r="BH12" s="13">
        <v>0</v>
      </c>
      <c r="BI12" s="13">
        <v>0</v>
      </c>
      <c r="BJ12" s="13">
        <v>0</v>
      </c>
      <c r="BK12" s="13">
        <v>0</v>
      </c>
      <c r="BL12" s="13">
        <v>0</v>
      </c>
      <c r="BM12" s="13">
        <v>0</v>
      </c>
      <c r="BN12" s="13">
        <v>0</v>
      </c>
      <c r="BO12" s="13">
        <v>0</v>
      </c>
      <c r="BP12" s="13">
        <v>0</v>
      </c>
      <c r="BQ12" s="13">
        <v>0</v>
      </c>
      <c r="BR12" s="13">
        <v>0</v>
      </c>
      <c r="BS12" s="13">
        <v>0</v>
      </c>
      <c r="BT12" s="13">
        <v>0</v>
      </c>
      <c r="BU12" s="13">
        <v>0</v>
      </c>
      <c r="BV12" s="28">
        <v>0</v>
      </c>
      <c r="BW12" s="13">
        <v>0</v>
      </c>
      <c r="BX12" s="13">
        <v>0</v>
      </c>
      <c r="BY12" s="13">
        <v>0</v>
      </c>
      <c r="BZ12" s="13">
        <v>0</v>
      </c>
      <c r="CA12" s="13">
        <v>0</v>
      </c>
      <c r="CB12" s="13">
        <v>0</v>
      </c>
      <c r="CC12" s="13">
        <v>0</v>
      </c>
      <c r="CD12" s="13">
        <v>0</v>
      </c>
      <c r="CE12" s="13">
        <v>0</v>
      </c>
      <c r="CF12" s="13">
        <v>0</v>
      </c>
      <c r="CG12" s="13">
        <v>0</v>
      </c>
      <c r="CH12" s="13">
        <v>0</v>
      </c>
      <c r="CI12" s="13">
        <v>0</v>
      </c>
      <c r="CJ12" s="13" t="s">
        <v>11</v>
      </c>
      <c r="CK12" s="28">
        <v>0</v>
      </c>
      <c r="CL12" s="13">
        <v>0</v>
      </c>
      <c r="CM12" s="13">
        <v>0</v>
      </c>
      <c r="CN12" s="13">
        <v>0</v>
      </c>
      <c r="CO12" s="13">
        <v>0</v>
      </c>
      <c r="CP12" s="13">
        <v>0</v>
      </c>
      <c r="CQ12" s="44">
        <v>0</v>
      </c>
      <c r="CR12" s="13">
        <v>0</v>
      </c>
      <c r="CS12" s="13" t="s">
        <v>11</v>
      </c>
      <c r="CT12" s="28">
        <v>0</v>
      </c>
      <c r="CU12" s="13">
        <v>0</v>
      </c>
      <c r="CV12" s="13">
        <v>0</v>
      </c>
      <c r="CW12" s="13">
        <v>0</v>
      </c>
      <c r="CX12" s="13">
        <v>0</v>
      </c>
      <c r="CY12" s="28">
        <v>0</v>
      </c>
      <c r="CZ12" s="13">
        <v>0</v>
      </c>
      <c r="DA12" s="13">
        <v>0</v>
      </c>
      <c r="DB12" s="13">
        <v>0</v>
      </c>
      <c r="DC12" s="13">
        <v>0</v>
      </c>
      <c r="DD12" s="13">
        <v>0</v>
      </c>
      <c r="DE12" s="13">
        <v>0</v>
      </c>
      <c r="DF12" s="13">
        <v>0</v>
      </c>
      <c r="DG12" s="13">
        <v>0</v>
      </c>
      <c r="DH12" s="13">
        <v>0</v>
      </c>
      <c r="DI12" s="13">
        <v>0</v>
      </c>
      <c r="DJ12" s="13">
        <v>0</v>
      </c>
      <c r="DK12" s="13">
        <v>0</v>
      </c>
      <c r="DL12" s="13">
        <v>0</v>
      </c>
      <c r="DM12" s="13">
        <v>0</v>
      </c>
      <c r="DN12" s="13">
        <v>0</v>
      </c>
      <c r="DO12" s="13">
        <v>0</v>
      </c>
      <c r="DP12" s="13">
        <v>0</v>
      </c>
    </row>
    <row r="13" spans="1:132" s="1" customFormat="1" x14ac:dyDescent="0.2">
      <c r="A13" s="92" t="s">
        <v>16</v>
      </c>
      <c r="B13" s="92"/>
      <c r="C13" s="92"/>
      <c r="D13" s="92"/>
      <c r="E13" s="92"/>
      <c r="F13" s="92"/>
      <c r="G13" s="13" t="s">
        <v>15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3">
        <v>0</v>
      </c>
      <c r="AQ13" s="13">
        <v>0</v>
      </c>
      <c r="AR13" s="13">
        <v>0</v>
      </c>
      <c r="AS13" s="13">
        <v>0</v>
      </c>
      <c r="AT13" s="13">
        <v>0</v>
      </c>
      <c r="AU13" s="13">
        <v>0</v>
      </c>
      <c r="AV13" s="13">
        <v>0</v>
      </c>
      <c r="AW13" s="13">
        <v>0</v>
      </c>
      <c r="AX13" s="13" t="s">
        <v>15</v>
      </c>
      <c r="AY13" s="13">
        <v>0</v>
      </c>
      <c r="AZ13" s="13">
        <v>0</v>
      </c>
      <c r="BA13" s="13">
        <v>0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0</v>
      </c>
      <c r="BH13" s="13">
        <v>0</v>
      </c>
      <c r="BI13" s="13">
        <v>0</v>
      </c>
      <c r="BJ13" s="13">
        <v>0</v>
      </c>
      <c r="BK13" s="13">
        <v>0</v>
      </c>
      <c r="BL13" s="13">
        <v>0</v>
      </c>
      <c r="BM13" s="13">
        <v>0</v>
      </c>
      <c r="BN13" s="13">
        <v>0</v>
      </c>
      <c r="BO13" s="13">
        <v>0</v>
      </c>
      <c r="BP13" s="13">
        <v>0</v>
      </c>
      <c r="BQ13" s="13">
        <v>0</v>
      </c>
      <c r="BR13" s="13">
        <v>0</v>
      </c>
      <c r="BS13" s="13">
        <v>0</v>
      </c>
      <c r="BT13" s="13">
        <v>0</v>
      </c>
      <c r="BU13" s="13">
        <v>0</v>
      </c>
      <c r="BV13" s="28">
        <v>0</v>
      </c>
      <c r="BW13" s="13">
        <v>0</v>
      </c>
      <c r="BX13" s="13">
        <v>0</v>
      </c>
      <c r="BY13" s="13">
        <v>0</v>
      </c>
      <c r="BZ13" s="13">
        <v>0</v>
      </c>
      <c r="CA13" s="13">
        <v>0</v>
      </c>
      <c r="CB13" s="13">
        <v>0</v>
      </c>
      <c r="CC13" s="13">
        <v>0</v>
      </c>
      <c r="CD13" s="13">
        <v>0</v>
      </c>
      <c r="CE13" s="13">
        <v>0</v>
      </c>
      <c r="CF13" s="13">
        <v>0</v>
      </c>
      <c r="CG13" s="13">
        <v>0</v>
      </c>
      <c r="CH13" s="13">
        <v>0</v>
      </c>
      <c r="CI13" s="13">
        <v>0</v>
      </c>
      <c r="CJ13" s="13" t="s">
        <v>15</v>
      </c>
      <c r="CK13" s="28">
        <v>0</v>
      </c>
      <c r="CL13" s="13">
        <v>0</v>
      </c>
      <c r="CM13" s="13">
        <v>0</v>
      </c>
      <c r="CN13" s="13">
        <v>0</v>
      </c>
      <c r="CO13" s="13">
        <v>0</v>
      </c>
      <c r="CP13" s="13">
        <v>0</v>
      </c>
      <c r="CQ13" s="44">
        <v>0</v>
      </c>
      <c r="CR13" s="13">
        <v>0</v>
      </c>
      <c r="CS13" s="13" t="s">
        <v>15</v>
      </c>
      <c r="CT13" s="28">
        <v>0</v>
      </c>
      <c r="CU13" s="13">
        <v>0</v>
      </c>
      <c r="CV13" s="13">
        <v>0</v>
      </c>
      <c r="CW13" s="13">
        <v>0</v>
      </c>
      <c r="CX13" s="13">
        <v>0</v>
      </c>
      <c r="CY13" s="28">
        <v>0</v>
      </c>
      <c r="CZ13" s="13">
        <v>0</v>
      </c>
      <c r="DA13" s="13">
        <v>0</v>
      </c>
      <c r="DB13" s="13">
        <v>0</v>
      </c>
      <c r="DC13" s="13">
        <v>0</v>
      </c>
      <c r="DD13" s="13">
        <v>0</v>
      </c>
      <c r="DE13" s="13">
        <v>0</v>
      </c>
      <c r="DF13" s="13">
        <v>0</v>
      </c>
      <c r="DG13" s="13">
        <v>0</v>
      </c>
      <c r="DH13" s="13">
        <v>0</v>
      </c>
      <c r="DI13" s="13">
        <v>0</v>
      </c>
      <c r="DJ13" s="13">
        <v>0</v>
      </c>
      <c r="DK13" s="13">
        <v>0</v>
      </c>
      <c r="DL13" s="13">
        <v>0</v>
      </c>
      <c r="DM13" s="13">
        <v>0</v>
      </c>
      <c r="DN13" s="13">
        <v>0</v>
      </c>
      <c r="DO13" s="13">
        <v>0</v>
      </c>
      <c r="DP13" s="13">
        <v>0</v>
      </c>
    </row>
    <row r="14" spans="1:132" s="1" customFormat="1" ht="23.85" customHeight="1" x14ac:dyDescent="0.2">
      <c r="A14" s="93" t="s">
        <v>14</v>
      </c>
      <c r="B14" s="94"/>
      <c r="C14" s="94"/>
      <c r="D14" s="94"/>
      <c r="E14" s="94"/>
      <c r="F14" s="95"/>
      <c r="G14" s="12"/>
      <c r="H14" s="11">
        <f t="shared" ref="H14" si="18">SUM(H15:H21)</f>
        <v>4.6500000000000004</v>
      </c>
      <c r="I14" s="11">
        <f t="shared" ref="I14:K14" si="19">SUM(I15:I21)</f>
        <v>40667.039999999994</v>
      </c>
      <c r="J14" s="11">
        <f t="shared" si="19"/>
        <v>40605.660000000003</v>
      </c>
      <c r="K14" s="11">
        <f t="shared" si="19"/>
        <v>40867.919999999998</v>
      </c>
      <c r="L14" s="11">
        <f t="shared" ref="L14:M14" si="20">SUM(L15:L21)</f>
        <v>41459.4</v>
      </c>
      <c r="M14" s="11">
        <f t="shared" si="20"/>
        <v>41113.440000000002</v>
      </c>
      <c r="N14" s="11">
        <f t="shared" ref="N14:Q14" si="21">SUM(N15:N21)</f>
        <v>41292</v>
      </c>
      <c r="O14" s="11">
        <f t="shared" si="21"/>
        <v>29021.58</v>
      </c>
      <c r="P14" s="11">
        <f t="shared" si="21"/>
        <v>29875.32</v>
      </c>
      <c r="Q14" s="11">
        <f t="shared" si="21"/>
        <v>29568.42</v>
      </c>
      <c r="R14" s="11">
        <f t="shared" ref="R14:Y14" si="22">SUM(R15:R21)</f>
        <v>30171.060000000005</v>
      </c>
      <c r="S14" s="11">
        <f t="shared" si="22"/>
        <v>40918.14</v>
      </c>
      <c r="T14" s="11">
        <f t="shared" si="22"/>
        <v>40443.839999999997</v>
      </c>
      <c r="U14" s="11">
        <f t="shared" si="22"/>
        <v>27124.380000000005</v>
      </c>
      <c r="V14" s="11">
        <f t="shared" si="22"/>
        <v>41102.28</v>
      </c>
      <c r="W14" s="11">
        <f t="shared" si="22"/>
        <v>40761.9</v>
      </c>
      <c r="X14" s="11">
        <f t="shared" si="22"/>
        <v>41838.839999999997</v>
      </c>
      <c r="Y14" s="11">
        <f t="shared" si="22"/>
        <v>41498.460000000006</v>
      </c>
      <c r="Z14" s="11">
        <f t="shared" ref="Z14:AW14" si="23">SUM(Z15:Z21)</f>
        <v>41079.960000000006</v>
      </c>
      <c r="AA14" s="11">
        <f t="shared" si="23"/>
        <v>8436.9599999999991</v>
      </c>
      <c r="AB14" s="11">
        <f t="shared" si="23"/>
        <v>42408</v>
      </c>
      <c r="AC14" s="11">
        <f t="shared" si="23"/>
        <v>41208.300000000003</v>
      </c>
      <c r="AD14" s="11">
        <f t="shared" ref="AD14:AL14" si="24">SUM(AD15:AD21)</f>
        <v>40700.519999999997</v>
      </c>
      <c r="AE14" s="11">
        <f t="shared" si="24"/>
        <v>29847.42</v>
      </c>
      <c r="AF14" s="11">
        <f t="shared" si="24"/>
        <v>30344.04</v>
      </c>
      <c r="AG14" s="11">
        <f t="shared" si="24"/>
        <v>23201.64</v>
      </c>
      <c r="AH14" s="11">
        <f t="shared" si="24"/>
        <v>23653.62</v>
      </c>
      <c r="AI14" s="11">
        <f t="shared" si="24"/>
        <v>17900.640000000003</v>
      </c>
      <c r="AJ14" s="11">
        <f t="shared" si="24"/>
        <v>19066.86</v>
      </c>
      <c r="AK14" s="11">
        <f t="shared" si="24"/>
        <v>41219.460000000006</v>
      </c>
      <c r="AL14" s="11">
        <f t="shared" si="24"/>
        <v>40248.539999999994</v>
      </c>
      <c r="AM14" s="11">
        <f t="shared" si="23"/>
        <v>29892.060000000005</v>
      </c>
      <c r="AN14" s="11">
        <f t="shared" si="23"/>
        <v>36956.339999999997</v>
      </c>
      <c r="AO14" s="11">
        <f t="shared" si="23"/>
        <v>43178.04</v>
      </c>
      <c r="AP14" s="11">
        <f t="shared" si="23"/>
        <v>41202.720000000001</v>
      </c>
      <c r="AQ14" s="11">
        <f t="shared" si="23"/>
        <v>40890.239999999998</v>
      </c>
      <c r="AR14" s="11">
        <f t="shared" si="23"/>
        <v>18944.100000000002</v>
      </c>
      <c r="AS14" s="11">
        <f t="shared" si="23"/>
        <v>40851.180000000008</v>
      </c>
      <c r="AT14" s="11">
        <f t="shared" si="23"/>
        <v>41169.240000000005</v>
      </c>
      <c r="AU14" s="11">
        <f t="shared" si="23"/>
        <v>22995.18</v>
      </c>
      <c r="AV14" s="11">
        <f t="shared" si="23"/>
        <v>38189.520000000004</v>
      </c>
      <c r="AW14" s="11">
        <f t="shared" si="23"/>
        <v>30215.700000000004</v>
      </c>
      <c r="AX14" s="12"/>
      <c r="AY14" s="11">
        <v>11.129999999999999</v>
      </c>
      <c r="AZ14" s="11">
        <f t="shared" ref="AZ14:BA14" si="25">SUM(AZ15:AZ21)</f>
        <v>27820.548000000003</v>
      </c>
      <c r="BA14" s="11">
        <f t="shared" si="25"/>
        <v>52889.760000000002</v>
      </c>
      <c r="BB14" s="11">
        <f t="shared" ref="BB14:BE14" si="26">SUM(BB15:BB21)</f>
        <v>70319.34</v>
      </c>
      <c r="BC14" s="11">
        <f t="shared" si="26"/>
        <v>11272.464</v>
      </c>
      <c r="BD14" s="11">
        <f t="shared" si="26"/>
        <v>26845.56</v>
      </c>
      <c r="BE14" s="11">
        <f t="shared" si="26"/>
        <v>11352.600000000002</v>
      </c>
      <c r="BF14" s="11">
        <f t="shared" ref="BF14:BR14" si="27">SUM(BF15:BF21)</f>
        <v>14718.312000000002</v>
      </c>
      <c r="BG14" s="11">
        <f t="shared" si="27"/>
        <v>95495.4</v>
      </c>
      <c r="BH14" s="11">
        <f t="shared" si="27"/>
        <v>60222.203999999998</v>
      </c>
      <c r="BI14" s="11">
        <f t="shared" si="27"/>
        <v>10551.24</v>
      </c>
      <c r="BJ14" s="11">
        <f t="shared" si="27"/>
        <v>44448.768000000011</v>
      </c>
      <c r="BK14" s="11">
        <f t="shared" si="27"/>
        <v>44021.376000000004</v>
      </c>
      <c r="BL14" s="11">
        <f t="shared" si="27"/>
        <v>64669.752000000008</v>
      </c>
      <c r="BM14" s="11">
        <f t="shared" si="27"/>
        <v>65137.212</v>
      </c>
      <c r="BN14" s="11">
        <f t="shared" si="27"/>
        <v>43513.848000000005</v>
      </c>
      <c r="BO14" s="11">
        <f t="shared" si="27"/>
        <v>95174.856</v>
      </c>
      <c r="BP14" s="11">
        <f t="shared" si="27"/>
        <v>78186.024000000005</v>
      </c>
      <c r="BQ14" s="11">
        <f t="shared" si="27"/>
        <v>12354.3</v>
      </c>
      <c r="BR14" s="11">
        <f t="shared" si="27"/>
        <v>13182.371999999999</v>
      </c>
      <c r="BS14" s="11">
        <f t="shared" ref="BS14:BU14" si="28">SUM(BS15:BS21)</f>
        <v>69771.744000000006</v>
      </c>
      <c r="BT14" s="11">
        <f t="shared" si="28"/>
        <v>68983.740000000005</v>
      </c>
      <c r="BU14" s="11">
        <f t="shared" si="28"/>
        <v>55400.688000000009</v>
      </c>
      <c r="BV14" s="27">
        <f t="shared" ref="BV14" si="29">SUM(BV15:BV21)</f>
        <v>5.0999999999999996</v>
      </c>
      <c r="BW14" s="11">
        <f t="shared" ref="BW14" si="30">SUM(BW15:BW21)</f>
        <v>44363.880000000005</v>
      </c>
      <c r="BX14" s="11">
        <f t="shared" ref="BX14:BY14" si="31">SUM(BX15:BX21)</f>
        <v>33739.56</v>
      </c>
      <c r="BY14" s="11">
        <f t="shared" si="31"/>
        <v>31597.559999999998</v>
      </c>
      <c r="BZ14" s="11">
        <f t="shared" ref="BZ14:CC14" si="32">SUM(BZ15:BZ21)</f>
        <v>44400.6</v>
      </c>
      <c r="CA14" s="11">
        <f t="shared" si="32"/>
        <v>44125.2</v>
      </c>
      <c r="CB14" s="11">
        <f t="shared" si="32"/>
        <v>24939</v>
      </c>
      <c r="CC14" s="11">
        <f t="shared" si="32"/>
        <v>20618.28</v>
      </c>
      <c r="CD14" s="11">
        <f t="shared" ref="CD14:CI14" si="33">SUM(CD15:CD21)</f>
        <v>24841.08</v>
      </c>
      <c r="CE14" s="11">
        <f t="shared" si="33"/>
        <v>20691.72</v>
      </c>
      <c r="CF14" s="11">
        <f t="shared" si="33"/>
        <v>44406.720000000001</v>
      </c>
      <c r="CG14" s="11">
        <f t="shared" si="33"/>
        <v>24608.520000000004</v>
      </c>
      <c r="CH14" s="11">
        <f t="shared" si="33"/>
        <v>17986.68</v>
      </c>
      <c r="CI14" s="11">
        <f t="shared" si="33"/>
        <v>32729.759999999998</v>
      </c>
      <c r="CJ14" s="12"/>
      <c r="CK14" s="27">
        <f t="shared" ref="CK14" si="34">SUM(CK15:CK21)</f>
        <v>10.45</v>
      </c>
      <c r="CL14" s="11">
        <f t="shared" ref="CL14:CN14" si="35">SUM(CL15:CL21)</f>
        <v>12088.560000000001</v>
      </c>
      <c r="CM14" s="11">
        <f t="shared" si="35"/>
        <v>92407.260000000009</v>
      </c>
      <c r="CN14" s="11">
        <f t="shared" si="35"/>
        <v>41946.3</v>
      </c>
      <c r="CO14" s="11">
        <f t="shared" ref="CO14:CP14" si="36">SUM(CO15:CO21)</f>
        <v>43777.14</v>
      </c>
      <c r="CP14" s="11">
        <f t="shared" si="36"/>
        <v>90049.74000000002</v>
      </c>
      <c r="CQ14" s="31">
        <f t="shared" ref="CQ14:CR14" si="37">SUM(CQ15:CQ21)</f>
        <v>5.0999999999999996</v>
      </c>
      <c r="CR14" s="11">
        <f t="shared" si="37"/>
        <v>44841.240000000005</v>
      </c>
      <c r="CS14" s="12"/>
      <c r="CT14" s="27">
        <f t="shared" ref="CT14" si="38">SUM(CT15:CT21)</f>
        <v>4.6500000000000004</v>
      </c>
      <c r="CU14" s="11">
        <f t="shared" ref="CU14:DB14" si="39">SUM(CU15:CU21)</f>
        <v>18503.280000000002</v>
      </c>
      <c r="CV14" s="11">
        <f t="shared" si="39"/>
        <v>19055.7</v>
      </c>
      <c r="CW14" s="11">
        <f t="shared" si="39"/>
        <v>33005.700000000004</v>
      </c>
      <c r="CX14" s="11">
        <f t="shared" ref="CX14:CZ14" si="40">SUM(CX15:CX21)</f>
        <v>13631.940000000002</v>
      </c>
      <c r="CY14" s="27">
        <f t="shared" ref="CY14" si="41">SUM(CY15:CY21)</f>
        <v>11.129999999999999</v>
      </c>
      <c r="CZ14" s="11">
        <f t="shared" si="40"/>
        <v>11285.82</v>
      </c>
      <c r="DA14" s="11">
        <f t="shared" si="39"/>
        <v>26872.271999999997</v>
      </c>
      <c r="DB14" s="11">
        <f t="shared" si="39"/>
        <v>27486.648000000005</v>
      </c>
      <c r="DC14" s="11">
        <f t="shared" ref="DC14:DF14" si="42">SUM(DC15:DC21)</f>
        <v>18271.008000000002</v>
      </c>
      <c r="DD14" s="11">
        <f t="shared" si="42"/>
        <v>14905.295999999998</v>
      </c>
      <c r="DE14" s="11">
        <f t="shared" si="42"/>
        <v>88523.567999999999</v>
      </c>
      <c r="DF14" s="11">
        <f t="shared" si="42"/>
        <v>96911.135999999999</v>
      </c>
      <c r="DG14" s="11">
        <f t="shared" ref="DG14:DN14" si="43">SUM(DG15:DG21)</f>
        <v>96430.32</v>
      </c>
      <c r="DH14" s="11">
        <f t="shared" si="43"/>
        <v>79949.016000000003</v>
      </c>
      <c r="DI14" s="11">
        <f t="shared" si="43"/>
        <v>64749.888000000006</v>
      </c>
      <c r="DJ14" s="11">
        <f t="shared" si="43"/>
        <v>81351.396000000008</v>
      </c>
      <c r="DK14" s="11">
        <f t="shared" si="43"/>
        <v>77878.83600000001</v>
      </c>
      <c r="DL14" s="11">
        <f t="shared" si="43"/>
        <v>78640.127999999997</v>
      </c>
      <c r="DM14" s="11">
        <f t="shared" si="43"/>
        <v>79254.504000000015</v>
      </c>
      <c r="DN14" s="11">
        <f t="shared" si="43"/>
        <v>12447.792000000001</v>
      </c>
      <c r="DO14" s="11">
        <f t="shared" ref="DO14:DP14" si="44">SUM(DO15:DO21)</f>
        <v>13422.78</v>
      </c>
      <c r="DP14" s="11">
        <f t="shared" si="44"/>
        <v>68863.536000000007</v>
      </c>
    </row>
    <row r="15" spans="1:132" s="1" customFormat="1" x14ac:dyDescent="0.2">
      <c r="A15" s="92" t="s">
        <v>40</v>
      </c>
      <c r="B15" s="92"/>
      <c r="C15" s="92"/>
      <c r="D15" s="92"/>
      <c r="E15" s="92"/>
      <c r="F15" s="92"/>
      <c r="G15" s="13" t="s">
        <v>41</v>
      </c>
      <c r="H15" s="13">
        <v>1.08</v>
      </c>
      <c r="I15" s="13">
        <f>1.08*12*I35</f>
        <v>9445.2479999999996</v>
      </c>
      <c r="J15" s="13">
        <f t="shared" ref="J15:K15" si="45">1.08*12*J35</f>
        <v>9430.992000000002</v>
      </c>
      <c r="K15" s="13">
        <f t="shared" si="45"/>
        <v>9491.9040000000005</v>
      </c>
      <c r="L15" s="13">
        <f t="shared" ref="L15:AW15" si="46">1.08*12*L35</f>
        <v>9629.2800000000007</v>
      </c>
      <c r="M15" s="13">
        <f t="shared" si="46"/>
        <v>9548.9279999999999</v>
      </c>
      <c r="N15" s="13">
        <f t="shared" si="46"/>
        <v>9590.4000000000015</v>
      </c>
      <c r="O15" s="13">
        <f t="shared" si="46"/>
        <v>6740.496000000001</v>
      </c>
      <c r="P15" s="13">
        <f t="shared" si="46"/>
        <v>6938.7840000000006</v>
      </c>
      <c r="Q15" s="13">
        <f t="shared" si="46"/>
        <v>6867.5039999999999</v>
      </c>
      <c r="R15" s="13">
        <f t="shared" si="46"/>
        <v>7007.4720000000007</v>
      </c>
      <c r="S15" s="13">
        <f t="shared" si="46"/>
        <v>9503.5679999999993</v>
      </c>
      <c r="T15" s="13">
        <f t="shared" si="46"/>
        <v>9393.4079999999994</v>
      </c>
      <c r="U15" s="13">
        <f t="shared" si="46"/>
        <v>6299.8560000000007</v>
      </c>
      <c r="V15" s="13">
        <f t="shared" si="46"/>
        <v>9546.3360000000011</v>
      </c>
      <c r="W15" s="13">
        <f t="shared" si="46"/>
        <v>9467.2800000000007</v>
      </c>
      <c r="X15" s="13">
        <f t="shared" si="46"/>
        <v>9717.4079999999994</v>
      </c>
      <c r="Y15" s="13">
        <f t="shared" si="46"/>
        <v>9638.3520000000008</v>
      </c>
      <c r="Z15" s="13">
        <f t="shared" si="46"/>
        <v>9541.1520000000019</v>
      </c>
      <c r="AA15" s="13">
        <f t="shared" si="46"/>
        <v>1959.5519999999999</v>
      </c>
      <c r="AB15" s="13">
        <f t="shared" si="46"/>
        <v>9849.6</v>
      </c>
      <c r="AC15" s="13">
        <f t="shared" si="46"/>
        <v>9570.9600000000009</v>
      </c>
      <c r="AD15" s="13">
        <f t="shared" ref="AD15:AL15" si="47">1.08*12*AD35</f>
        <v>9453.0239999999994</v>
      </c>
      <c r="AE15" s="13">
        <f t="shared" si="47"/>
        <v>6932.3040000000001</v>
      </c>
      <c r="AF15" s="13">
        <f t="shared" si="47"/>
        <v>7047.6480000000001</v>
      </c>
      <c r="AG15" s="13">
        <f t="shared" si="47"/>
        <v>5388.7680000000009</v>
      </c>
      <c r="AH15" s="13">
        <f t="shared" si="47"/>
        <v>5493.7439999999997</v>
      </c>
      <c r="AI15" s="13">
        <f t="shared" si="47"/>
        <v>4157.5680000000002</v>
      </c>
      <c r="AJ15" s="13">
        <f t="shared" si="47"/>
        <v>4428.4319999999998</v>
      </c>
      <c r="AK15" s="13">
        <f t="shared" si="47"/>
        <v>9573.5520000000015</v>
      </c>
      <c r="AL15" s="13">
        <f t="shared" si="47"/>
        <v>9348.0480000000007</v>
      </c>
      <c r="AM15" s="13">
        <f t="shared" si="46"/>
        <v>6942.6720000000014</v>
      </c>
      <c r="AN15" s="13">
        <f t="shared" si="46"/>
        <v>8583.4079999999994</v>
      </c>
      <c r="AO15" s="13">
        <f t="shared" si="46"/>
        <v>10028.448</v>
      </c>
      <c r="AP15" s="13">
        <f t="shared" si="46"/>
        <v>9569.6640000000007</v>
      </c>
      <c r="AQ15" s="13">
        <f t="shared" si="46"/>
        <v>9497.0879999999997</v>
      </c>
      <c r="AR15" s="13">
        <f t="shared" si="46"/>
        <v>4399.92</v>
      </c>
      <c r="AS15" s="13">
        <f t="shared" si="46"/>
        <v>9488.0160000000014</v>
      </c>
      <c r="AT15" s="13">
        <f t="shared" si="46"/>
        <v>9561.8880000000008</v>
      </c>
      <c r="AU15" s="13">
        <f t="shared" si="46"/>
        <v>5340.8160000000007</v>
      </c>
      <c r="AV15" s="13">
        <f t="shared" si="46"/>
        <v>8869.8240000000005</v>
      </c>
      <c r="AW15" s="13">
        <f t="shared" si="46"/>
        <v>7017.84</v>
      </c>
      <c r="AX15" s="13" t="s">
        <v>41</v>
      </c>
      <c r="AY15" s="13">
        <v>0.95</v>
      </c>
      <c r="AZ15" s="13">
        <f t="shared" ref="AZ15:BU15" si="48">0.95*12*AZ35</f>
        <v>2374.62</v>
      </c>
      <c r="BA15" s="13">
        <f t="shared" si="48"/>
        <v>4514.3999999999996</v>
      </c>
      <c r="BB15" s="13">
        <f t="shared" si="48"/>
        <v>6002.0999999999995</v>
      </c>
      <c r="BC15" s="13">
        <f t="shared" si="48"/>
        <v>962.16</v>
      </c>
      <c r="BD15" s="13">
        <f t="shared" si="48"/>
        <v>2291.3999999999996</v>
      </c>
      <c r="BE15" s="13">
        <f t="shared" si="48"/>
        <v>968.99999999999989</v>
      </c>
      <c r="BF15" s="13">
        <f t="shared" si="48"/>
        <v>1256.28</v>
      </c>
      <c r="BG15" s="13">
        <f t="shared" si="48"/>
        <v>8150.9999999999991</v>
      </c>
      <c r="BH15" s="13">
        <f t="shared" si="48"/>
        <v>5140.2599999999993</v>
      </c>
      <c r="BI15" s="13">
        <f t="shared" si="48"/>
        <v>900.59999999999991</v>
      </c>
      <c r="BJ15" s="13">
        <f t="shared" si="48"/>
        <v>3793.9199999999996</v>
      </c>
      <c r="BK15" s="13">
        <f t="shared" si="48"/>
        <v>3757.4399999999996</v>
      </c>
      <c r="BL15" s="13">
        <f t="shared" si="48"/>
        <v>5519.8799999999992</v>
      </c>
      <c r="BM15" s="13">
        <f t="shared" si="48"/>
        <v>5559.7799999999988</v>
      </c>
      <c r="BN15" s="13">
        <f t="shared" si="48"/>
        <v>3714.12</v>
      </c>
      <c r="BO15" s="13">
        <f t="shared" si="48"/>
        <v>8123.6399999999994</v>
      </c>
      <c r="BP15" s="13">
        <f t="shared" si="48"/>
        <v>6673.5599999999986</v>
      </c>
      <c r="BQ15" s="13">
        <f t="shared" si="48"/>
        <v>1054.4999999999998</v>
      </c>
      <c r="BR15" s="13">
        <f t="shared" si="48"/>
        <v>1125.1799999999998</v>
      </c>
      <c r="BS15" s="13">
        <f t="shared" si="48"/>
        <v>5955.3599999999988</v>
      </c>
      <c r="BT15" s="13">
        <f t="shared" si="48"/>
        <v>5888.0999999999995</v>
      </c>
      <c r="BU15" s="13">
        <f t="shared" si="48"/>
        <v>4728.7199999999993</v>
      </c>
      <c r="BV15" s="28">
        <v>1.04</v>
      </c>
      <c r="BW15" s="13">
        <f t="shared" ref="BW15:CI15" si="49">1.04*12*BW35</f>
        <v>9046.7520000000004</v>
      </c>
      <c r="BX15" s="13">
        <f t="shared" si="49"/>
        <v>6880.2239999999993</v>
      </c>
      <c r="BY15" s="13">
        <f t="shared" si="49"/>
        <v>6443.424</v>
      </c>
      <c r="BZ15" s="13">
        <f t="shared" si="49"/>
        <v>9054.24</v>
      </c>
      <c r="CA15" s="13">
        <f t="shared" si="49"/>
        <v>8998.08</v>
      </c>
      <c r="CB15" s="13">
        <f t="shared" si="49"/>
        <v>5085.6000000000004</v>
      </c>
      <c r="CC15" s="13">
        <f t="shared" si="49"/>
        <v>4204.5119999999997</v>
      </c>
      <c r="CD15" s="13">
        <f t="shared" si="49"/>
        <v>5065.6319999999996</v>
      </c>
      <c r="CE15" s="13">
        <f t="shared" si="49"/>
        <v>4219.4880000000003</v>
      </c>
      <c r="CF15" s="13">
        <f t="shared" si="49"/>
        <v>9055.4880000000012</v>
      </c>
      <c r="CG15" s="13">
        <f t="shared" si="49"/>
        <v>5018.2080000000005</v>
      </c>
      <c r="CH15" s="13">
        <f t="shared" si="49"/>
        <v>3667.8719999999998</v>
      </c>
      <c r="CI15" s="13">
        <f t="shared" si="49"/>
        <v>6674.3040000000001</v>
      </c>
      <c r="CJ15" s="13" t="s">
        <v>41</v>
      </c>
      <c r="CK15" s="28">
        <v>0.96</v>
      </c>
      <c r="CL15" s="13">
        <f>0.96*12*CL35</f>
        <v>1110.528</v>
      </c>
      <c r="CM15" s="13">
        <f t="shared" ref="CM15:CP15" si="50">0.96*12*CM35</f>
        <v>8489.0879999999997</v>
      </c>
      <c r="CN15" s="13">
        <f t="shared" si="50"/>
        <v>3853.44</v>
      </c>
      <c r="CO15" s="13">
        <f t="shared" si="50"/>
        <v>4021.6320000000001</v>
      </c>
      <c r="CP15" s="13">
        <f t="shared" si="50"/>
        <v>8272.5120000000006</v>
      </c>
      <c r="CQ15" s="44">
        <v>1.04</v>
      </c>
      <c r="CR15" s="13">
        <f t="shared" ref="CR15" si="51">1.04*12*CR35</f>
        <v>9144.0960000000014</v>
      </c>
      <c r="CS15" s="13" t="s">
        <v>41</v>
      </c>
      <c r="CT15" s="28">
        <v>1.08</v>
      </c>
      <c r="CU15" s="13">
        <f t="shared" ref="CU15:CV15" si="52">1.08*12*CU35</f>
        <v>4297.536000000001</v>
      </c>
      <c r="CV15" s="13">
        <f t="shared" si="52"/>
        <v>4425.84</v>
      </c>
      <c r="CW15" s="13">
        <f t="shared" ref="CW15:CX15" si="53">1.08*12*CW35</f>
        <v>7665.84</v>
      </c>
      <c r="CX15" s="13">
        <f t="shared" si="53"/>
        <v>3166.1280000000002</v>
      </c>
      <c r="CY15" s="28">
        <v>0.95</v>
      </c>
      <c r="CZ15" s="13">
        <f>0.95*12*CZ35</f>
        <v>963.29999999999984</v>
      </c>
      <c r="DA15" s="13">
        <f t="shared" ref="DA15:DP15" si="54">0.95*12*DA35</f>
        <v>2293.6799999999994</v>
      </c>
      <c r="DB15" s="13">
        <f t="shared" si="54"/>
        <v>2346.12</v>
      </c>
      <c r="DC15" s="13">
        <f t="shared" si="54"/>
        <v>1559.52</v>
      </c>
      <c r="DD15" s="13">
        <f t="shared" si="54"/>
        <v>1272.2399999999998</v>
      </c>
      <c r="DE15" s="13">
        <f t="shared" si="54"/>
        <v>7555.9199999999983</v>
      </c>
      <c r="DF15" s="13">
        <f t="shared" si="54"/>
        <v>8271.8399999999983</v>
      </c>
      <c r="DG15" s="13">
        <f t="shared" si="54"/>
        <v>8230.7999999999993</v>
      </c>
      <c r="DH15" s="13">
        <f t="shared" si="54"/>
        <v>6824.0399999999991</v>
      </c>
      <c r="DI15" s="13">
        <f t="shared" si="54"/>
        <v>5526.7199999999993</v>
      </c>
      <c r="DJ15" s="13">
        <f t="shared" si="54"/>
        <v>6943.74</v>
      </c>
      <c r="DK15" s="13">
        <f t="shared" si="54"/>
        <v>6647.3399999999992</v>
      </c>
      <c r="DL15" s="13">
        <f t="shared" si="54"/>
        <v>6712.3199999999988</v>
      </c>
      <c r="DM15" s="13">
        <f t="shared" si="54"/>
        <v>6764.7599999999993</v>
      </c>
      <c r="DN15" s="13">
        <f t="shared" si="54"/>
        <v>1062.4799999999998</v>
      </c>
      <c r="DO15" s="13">
        <f t="shared" si="54"/>
        <v>1145.6999999999998</v>
      </c>
      <c r="DP15" s="13">
        <f t="shared" si="54"/>
        <v>5877.8399999999992</v>
      </c>
    </row>
    <row r="16" spans="1:132" s="1" customFormat="1" x14ac:dyDescent="0.2">
      <c r="A16" s="92" t="s">
        <v>31</v>
      </c>
      <c r="B16" s="92"/>
      <c r="C16" s="92"/>
      <c r="D16" s="92"/>
      <c r="E16" s="92"/>
      <c r="F16" s="92"/>
      <c r="G16" s="13" t="s">
        <v>13</v>
      </c>
      <c r="H16" s="13">
        <v>0.41</v>
      </c>
      <c r="I16" s="13">
        <f>0.41*12*I35</f>
        <v>3585.6959999999999</v>
      </c>
      <c r="J16" s="13">
        <f t="shared" ref="J16:K16" si="55">0.41*12*J35</f>
        <v>3580.2840000000001</v>
      </c>
      <c r="K16" s="13">
        <f t="shared" si="55"/>
        <v>3603.4079999999999</v>
      </c>
      <c r="L16" s="13">
        <f t="shared" ref="L16:AW16" si="56">0.41*12*L35</f>
        <v>3655.56</v>
      </c>
      <c r="M16" s="13">
        <f t="shared" si="56"/>
        <v>3625.0559999999996</v>
      </c>
      <c r="N16" s="13">
        <f t="shared" si="56"/>
        <v>3640.7999999999997</v>
      </c>
      <c r="O16" s="13">
        <f t="shared" si="56"/>
        <v>2558.8920000000003</v>
      </c>
      <c r="P16" s="13">
        <f t="shared" si="56"/>
        <v>2634.1679999999997</v>
      </c>
      <c r="Q16" s="13">
        <f t="shared" si="56"/>
        <v>2607.1079999999997</v>
      </c>
      <c r="R16" s="13">
        <f t="shared" si="56"/>
        <v>2660.2440000000001</v>
      </c>
      <c r="S16" s="13">
        <f t="shared" si="56"/>
        <v>3607.8359999999998</v>
      </c>
      <c r="T16" s="13">
        <f t="shared" si="56"/>
        <v>3566.0159999999996</v>
      </c>
      <c r="U16" s="13">
        <f t="shared" si="56"/>
        <v>2391.6120000000001</v>
      </c>
      <c r="V16" s="13">
        <f t="shared" si="56"/>
        <v>3624.0720000000001</v>
      </c>
      <c r="W16" s="13">
        <f t="shared" si="56"/>
        <v>3594.06</v>
      </c>
      <c r="X16" s="13">
        <f t="shared" si="56"/>
        <v>3689.0159999999996</v>
      </c>
      <c r="Y16" s="13">
        <f t="shared" si="56"/>
        <v>3659.0040000000004</v>
      </c>
      <c r="Z16" s="13">
        <f t="shared" si="56"/>
        <v>3622.1040000000003</v>
      </c>
      <c r="AA16" s="13">
        <f t="shared" si="56"/>
        <v>743.90399999999988</v>
      </c>
      <c r="AB16" s="13">
        <f t="shared" si="56"/>
        <v>3739.2</v>
      </c>
      <c r="AC16" s="13">
        <f t="shared" si="56"/>
        <v>3633.42</v>
      </c>
      <c r="AD16" s="13">
        <f t="shared" ref="AD16:AL16" si="57">0.41*12*AD35</f>
        <v>3588.6479999999997</v>
      </c>
      <c r="AE16" s="13">
        <f t="shared" si="57"/>
        <v>2631.7079999999996</v>
      </c>
      <c r="AF16" s="13">
        <f t="shared" si="57"/>
        <v>2675.4959999999996</v>
      </c>
      <c r="AG16" s="13">
        <f t="shared" si="57"/>
        <v>2045.7360000000001</v>
      </c>
      <c r="AH16" s="13">
        <f t="shared" si="57"/>
        <v>2085.5879999999997</v>
      </c>
      <c r="AI16" s="13">
        <f t="shared" si="57"/>
        <v>1578.336</v>
      </c>
      <c r="AJ16" s="13">
        <f t="shared" si="57"/>
        <v>1681.164</v>
      </c>
      <c r="AK16" s="13">
        <f t="shared" si="57"/>
        <v>3634.404</v>
      </c>
      <c r="AL16" s="13">
        <f t="shared" si="57"/>
        <v>3548.7959999999998</v>
      </c>
      <c r="AM16" s="13">
        <f t="shared" si="56"/>
        <v>2635.6440000000002</v>
      </c>
      <c r="AN16" s="13">
        <f t="shared" si="56"/>
        <v>3258.5159999999996</v>
      </c>
      <c r="AO16" s="13">
        <f t="shared" si="56"/>
        <v>3807.0959999999995</v>
      </c>
      <c r="AP16" s="13">
        <f t="shared" si="56"/>
        <v>3632.9279999999999</v>
      </c>
      <c r="AQ16" s="13">
        <f t="shared" si="56"/>
        <v>3605.3759999999997</v>
      </c>
      <c r="AR16" s="13">
        <f t="shared" si="56"/>
        <v>1670.34</v>
      </c>
      <c r="AS16" s="13">
        <f t="shared" si="56"/>
        <v>3601.9320000000002</v>
      </c>
      <c r="AT16" s="13">
        <f t="shared" si="56"/>
        <v>3629.9759999999997</v>
      </c>
      <c r="AU16" s="13">
        <f t="shared" si="56"/>
        <v>2027.5320000000002</v>
      </c>
      <c r="AV16" s="13">
        <f t="shared" si="56"/>
        <v>3367.248</v>
      </c>
      <c r="AW16" s="13">
        <f t="shared" si="56"/>
        <v>2664.18</v>
      </c>
      <c r="AX16" s="13" t="s">
        <v>13</v>
      </c>
      <c r="AY16" s="13">
        <v>0.89</v>
      </c>
      <c r="AZ16" s="13">
        <f t="shared" ref="AZ16:BU16" si="58">0.89*12*AZ35</f>
        <v>2224.6440000000002</v>
      </c>
      <c r="BA16" s="13">
        <f t="shared" si="58"/>
        <v>4229.28</v>
      </c>
      <c r="BB16" s="13">
        <f t="shared" si="58"/>
        <v>5623.0199999999995</v>
      </c>
      <c r="BC16" s="13">
        <f t="shared" si="58"/>
        <v>901.39200000000005</v>
      </c>
      <c r="BD16" s="13">
        <f t="shared" si="58"/>
        <v>2146.6799999999998</v>
      </c>
      <c r="BE16" s="13">
        <f t="shared" si="58"/>
        <v>907.8</v>
      </c>
      <c r="BF16" s="13">
        <f t="shared" si="58"/>
        <v>1176.9359999999999</v>
      </c>
      <c r="BG16" s="13">
        <f t="shared" si="58"/>
        <v>7636.2</v>
      </c>
      <c r="BH16" s="13">
        <f t="shared" si="58"/>
        <v>4815.6120000000001</v>
      </c>
      <c r="BI16" s="13">
        <f t="shared" si="58"/>
        <v>843.72</v>
      </c>
      <c r="BJ16" s="13">
        <f t="shared" si="58"/>
        <v>3554.3040000000001</v>
      </c>
      <c r="BK16" s="13">
        <f t="shared" si="58"/>
        <v>3520.1280000000002</v>
      </c>
      <c r="BL16" s="13">
        <f t="shared" si="58"/>
        <v>5171.2559999999994</v>
      </c>
      <c r="BM16" s="13">
        <f t="shared" si="58"/>
        <v>5208.6359999999995</v>
      </c>
      <c r="BN16" s="13">
        <f t="shared" si="58"/>
        <v>3479.5439999999999</v>
      </c>
      <c r="BO16" s="13">
        <f t="shared" si="58"/>
        <v>7610.5680000000002</v>
      </c>
      <c r="BP16" s="13">
        <f t="shared" si="58"/>
        <v>6252.0719999999992</v>
      </c>
      <c r="BQ16" s="13">
        <f t="shared" si="58"/>
        <v>987.9</v>
      </c>
      <c r="BR16" s="13">
        <f t="shared" si="58"/>
        <v>1054.116</v>
      </c>
      <c r="BS16" s="13">
        <f t="shared" si="58"/>
        <v>5579.232</v>
      </c>
      <c r="BT16" s="13">
        <f t="shared" si="58"/>
        <v>5516.22</v>
      </c>
      <c r="BU16" s="13">
        <f t="shared" si="58"/>
        <v>4430.0640000000003</v>
      </c>
      <c r="BV16" s="28">
        <v>0.95</v>
      </c>
      <c r="BW16" s="13">
        <f t="shared" ref="BW16:CI16" si="59">0.95*12*BW35</f>
        <v>8263.8599999999988</v>
      </c>
      <c r="BX16" s="13">
        <f t="shared" si="59"/>
        <v>6284.8199999999988</v>
      </c>
      <c r="BY16" s="13">
        <f t="shared" si="59"/>
        <v>5885.8199999999988</v>
      </c>
      <c r="BZ16" s="13">
        <f t="shared" si="59"/>
        <v>8270.6999999999989</v>
      </c>
      <c r="CA16" s="13">
        <f t="shared" si="59"/>
        <v>8219.4</v>
      </c>
      <c r="CB16" s="13">
        <f t="shared" si="59"/>
        <v>4645.4999999999991</v>
      </c>
      <c r="CC16" s="13">
        <f t="shared" si="59"/>
        <v>3840.6599999999994</v>
      </c>
      <c r="CD16" s="13">
        <f t="shared" si="59"/>
        <v>4627.2599999999993</v>
      </c>
      <c r="CE16" s="13">
        <f t="shared" si="59"/>
        <v>3854.3399999999997</v>
      </c>
      <c r="CF16" s="13">
        <f t="shared" si="59"/>
        <v>8271.8399999999983</v>
      </c>
      <c r="CG16" s="13">
        <f t="shared" si="59"/>
        <v>4583.9399999999996</v>
      </c>
      <c r="CH16" s="13">
        <f t="shared" si="59"/>
        <v>3350.4599999999991</v>
      </c>
      <c r="CI16" s="13">
        <f t="shared" si="59"/>
        <v>6096.7199999999984</v>
      </c>
      <c r="CJ16" s="13" t="s">
        <v>13</v>
      </c>
      <c r="CK16" s="28">
        <v>0.47</v>
      </c>
      <c r="CL16" s="13">
        <f>0.47*12*CL35</f>
        <v>543.69600000000003</v>
      </c>
      <c r="CM16" s="13">
        <f t="shared" ref="CM16:CP16" si="60">0.47*12*CM35</f>
        <v>4156.116</v>
      </c>
      <c r="CN16" s="13">
        <f t="shared" si="60"/>
        <v>1886.58</v>
      </c>
      <c r="CO16" s="13">
        <f t="shared" si="60"/>
        <v>1968.924</v>
      </c>
      <c r="CP16" s="13">
        <f t="shared" si="60"/>
        <v>4050.0839999999998</v>
      </c>
      <c r="CQ16" s="44">
        <v>0.95</v>
      </c>
      <c r="CR16" s="13">
        <f t="shared" ref="CR16" si="61">0.95*12*CR35</f>
        <v>8352.7799999999988</v>
      </c>
      <c r="CS16" s="13" t="s">
        <v>13</v>
      </c>
      <c r="CT16" s="28">
        <v>0.41</v>
      </c>
      <c r="CU16" s="13">
        <f t="shared" ref="CU16:CV16" si="62">0.41*12*CU35</f>
        <v>1631.472</v>
      </c>
      <c r="CV16" s="13">
        <f t="shared" si="62"/>
        <v>1680.18</v>
      </c>
      <c r="CW16" s="13">
        <f t="shared" ref="CW16:CX16" si="63">0.41*12*CW35</f>
        <v>2910.18</v>
      </c>
      <c r="CX16" s="13">
        <f t="shared" si="63"/>
        <v>1201.9560000000001</v>
      </c>
      <c r="CY16" s="28">
        <v>0.89</v>
      </c>
      <c r="CZ16" s="13">
        <f>0.89*12*CZ35</f>
        <v>902.45999999999992</v>
      </c>
      <c r="DA16" s="13">
        <f t="shared" ref="DA16:DP16" si="64">0.89*12*DA35</f>
        <v>2148.8159999999998</v>
      </c>
      <c r="DB16" s="13">
        <f t="shared" si="64"/>
        <v>2197.944</v>
      </c>
      <c r="DC16" s="13">
        <f t="shared" si="64"/>
        <v>1461.0240000000001</v>
      </c>
      <c r="DD16" s="13">
        <f t="shared" si="64"/>
        <v>1191.8879999999999</v>
      </c>
      <c r="DE16" s="13">
        <f t="shared" si="64"/>
        <v>7078.7039999999997</v>
      </c>
      <c r="DF16" s="13">
        <f t="shared" si="64"/>
        <v>7749.4080000000004</v>
      </c>
      <c r="DG16" s="13">
        <f t="shared" si="64"/>
        <v>7710.96</v>
      </c>
      <c r="DH16" s="13">
        <f t="shared" si="64"/>
        <v>6393.0479999999998</v>
      </c>
      <c r="DI16" s="13">
        <f t="shared" si="64"/>
        <v>5177.6639999999998</v>
      </c>
      <c r="DJ16" s="13">
        <f t="shared" si="64"/>
        <v>6505.1880000000001</v>
      </c>
      <c r="DK16" s="13">
        <f t="shared" si="64"/>
        <v>6227.5079999999998</v>
      </c>
      <c r="DL16" s="13">
        <f t="shared" si="64"/>
        <v>6288.3839999999991</v>
      </c>
      <c r="DM16" s="13">
        <f t="shared" si="64"/>
        <v>6337.5119999999997</v>
      </c>
      <c r="DN16" s="13">
        <f t="shared" si="64"/>
        <v>995.37599999999998</v>
      </c>
      <c r="DO16" s="13">
        <f t="shared" si="64"/>
        <v>1073.3399999999999</v>
      </c>
      <c r="DP16" s="13">
        <f t="shared" si="64"/>
        <v>5506.6080000000002</v>
      </c>
    </row>
    <row r="17" spans="1:120" s="1" customFormat="1" x14ac:dyDescent="0.2">
      <c r="A17" s="92" t="s">
        <v>32</v>
      </c>
      <c r="B17" s="92"/>
      <c r="C17" s="92"/>
      <c r="D17" s="92"/>
      <c r="E17" s="92"/>
      <c r="F17" s="92"/>
      <c r="G17" s="13" t="s">
        <v>42</v>
      </c>
      <c r="H17" s="13">
        <v>0.32</v>
      </c>
      <c r="I17" s="13">
        <f>0.32*12*I35</f>
        <v>2798.5919999999996</v>
      </c>
      <c r="J17" s="13">
        <f t="shared" ref="J17:K17" si="65">0.32*12*J35</f>
        <v>2794.3679999999999</v>
      </c>
      <c r="K17" s="13">
        <f t="shared" si="65"/>
        <v>2812.4159999999997</v>
      </c>
      <c r="L17" s="13">
        <f t="shared" ref="L17:AW17" si="66">0.32*12*L35</f>
        <v>2853.12</v>
      </c>
      <c r="M17" s="13">
        <f t="shared" si="66"/>
        <v>2829.3119999999999</v>
      </c>
      <c r="N17" s="13">
        <f t="shared" si="66"/>
        <v>2841.6</v>
      </c>
      <c r="O17" s="13">
        <f t="shared" si="66"/>
        <v>1997.184</v>
      </c>
      <c r="P17" s="13">
        <f t="shared" si="66"/>
        <v>2055.9359999999997</v>
      </c>
      <c r="Q17" s="13">
        <f t="shared" si="66"/>
        <v>2034.8159999999998</v>
      </c>
      <c r="R17" s="13">
        <f t="shared" si="66"/>
        <v>2076.288</v>
      </c>
      <c r="S17" s="13">
        <f t="shared" si="66"/>
        <v>2815.8719999999998</v>
      </c>
      <c r="T17" s="13">
        <f t="shared" si="66"/>
        <v>2783.2319999999995</v>
      </c>
      <c r="U17" s="13">
        <f t="shared" si="66"/>
        <v>1866.624</v>
      </c>
      <c r="V17" s="13">
        <f t="shared" si="66"/>
        <v>2828.5439999999999</v>
      </c>
      <c r="W17" s="13">
        <f t="shared" si="66"/>
        <v>2805.12</v>
      </c>
      <c r="X17" s="13">
        <f t="shared" si="66"/>
        <v>2879.2319999999995</v>
      </c>
      <c r="Y17" s="13">
        <f t="shared" si="66"/>
        <v>2855.808</v>
      </c>
      <c r="Z17" s="13">
        <f t="shared" si="66"/>
        <v>2827.0080000000003</v>
      </c>
      <c r="AA17" s="13">
        <f t="shared" si="66"/>
        <v>580.60799999999995</v>
      </c>
      <c r="AB17" s="13">
        <f t="shared" si="66"/>
        <v>2918.4</v>
      </c>
      <c r="AC17" s="13">
        <f t="shared" si="66"/>
        <v>2835.8399999999997</v>
      </c>
      <c r="AD17" s="13">
        <f t="shared" ref="AD17:AL17" si="67">0.32*12*AD35</f>
        <v>2800.8959999999997</v>
      </c>
      <c r="AE17" s="13">
        <f t="shared" si="67"/>
        <v>2054.0159999999996</v>
      </c>
      <c r="AF17" s="13">
        <f t="shared" si="67"/>
        <v>2088.1919999999996</v>
      </c>
      <c r="AG17" s="13">
        <f t="shared" si="67"/>
        <v>1596.672</v>
      </c>
      <c r="AH17" s="13">
        <f t="shared" si="67"/>
        <v>1627.7759999999998</v>
      </c>
      <c r="AI17" s="13">
        <f t="shared" si="67"/>
        <v>1231.8720000000001</v>
      </c>
      <c r="AJ17" s="13">
        <f t="shared" si="67"/>
        <v>1312.1279999999999</v>
      </c>
      <c r="AK17" s="13">
        <f t="shared" si="67"/>
        <v>2836.6080000000002</v>
      </c>
      <c r="AL17" s="13">
        <f t="shared" si="67"/>
        <v>2769.7919999999999</v>
      </c>
      <c r="AM17" s="13">
        <f t="shared" si="66"/>
        <v>2057.0880000000002</v>
      </c>
      <c r="AN17" s="13">
        <f t="shared" si="66"/>
        <v>2543.2319999999995</v>
      </c>
      <c r="AO17" s="13">
        <f t="shared" si="66"/>
        <v>2971.3919999999998</v>
      </c>
      <c r="AP17" s="13">
        <f t="shared" si="66"/>
        <v>2835.4559999999997</v>
      </c>
      <c r="AQ17" s="13">
        <f t="shared" si="66"/>
        <v>2813.9519999999998</v>
      </c>
      <c r="AR17" s="13">
        <f t="shared" si="66"/>
        <v>1303.68</v>
      </c>
      <c r="AS17" s="13">
        <f t="shared" si="66"/>
        <v>2811.2640000000001</v>
      </c>
      <c r="AT17" s="13">
        <f t="shared" si="66"/>
        <v>2833.1519999999996</v>
      </c>
      <c r="AU17" s="13">
        <f t="shared" si="66"/>
        <v>1582.4639999999999</v>
      </c>
      <c r="AV17" s="13">
        <f t="shared" si="66"/>
        <v>2628.096</v>
      </c>
      <c r="AW17" s="13">
        <f t="shared" si="66"/>
        <v>2079.36</v>
      </c>
      <c r="AX17" s="13" t="s">
        <v>42</v>
      </c>
      <c r="AY17" s="13">
        <v>0.38</v>
      </c>
      <c r="AZ17" s="13">
        <f t="shared" ref="AZ17:BU17" si="68">0.38*12*AZ35</f>
        <v>949.84800000000018</v>
      </c>
      <c r="BA17" s="13">
        <f t="shared" si="68"/>
        <v>1805.7600000000002</v>
      </c>
      <c r="BB17" s="13">
        <f t="shared" si="68"/>
        <v>2400.84</v>
      </c>
      <c r="BC17" s="13">
        <f t="shared" si="68"/>
        <v>384.86400000000009</v>
      </c>
      <c r="BD17" s="13">
        <f t="shared" si="68"/>
        <v>916.56000000000006</v>
      </c>
      <c r="BE17" s="13">
        <f t="shared" si="68"/>
        <v>387.6</v>
      </c>
      <c r="BF17" s="13">
        <f t="shared" si="68"/>
        <v>502.51200000000006</v>
      </c>
      <c r="BG17" s="13">
        <f t="shared" si="68"/>
        <v>3260.4000000000005</v>
      </c>
      <c r="BH17" s="13">
        <f t="shared" si="68"/>
        <v>2056.1040000000003</v>
      </c>
      <c r="BI17" s="13">
        <f t="shared" si="68"/>
        <v>360.24000000000007</v>
      </c>
      <c r="BJ17" s="13">
        <f t="shared" si="68"/>
        <v>1517.5680000000002</v>
      </c>
      <c r="BK17" s="13">
        <f t="shared" si="68"/>
        <v>1502.9760000000003</v>
      </c>
      <c r="BL17" s="13">
        <f t="shared" si="68"/>
        <v>2207.9520000000002</v>
      </c>
      <c r="BM17" s="13">
        <f t="shared" si="68"/>
        <v>2223.9120000000003</v>
      </c>
      <c r="BN17" s="13">
        <f t="shared" si="68"/>
        <v>1485.6480000000001</v>
      </c>
      <c r="BO17" s="13">
        <f t="shared" si="68"/>
        <v>3249.4560000000006</v>
      </c>
      <c r="BP17" s="13">
        <f t="shared" si="68"/>
        <v>2669.424</v>
      </c>
      <c r="BQ17" s="13">
        <f t="shared" si="68"/>
        <v>421.80000000000007</v>
      </c>
      <c r="BR17" s="13">
        <f t="shared" si="68"/>
        <v>450.07200000000006</v>
      </c>
      <c r="BS17" s="13">
        <f t="shared" si="68"/>
        <v>2382.1440000000002</v>
      </c>
      <c r="BT17" s="13">
        <f t="shared" si="68"/>
        <v>2355.2400000000002</v>
      </c>
      <c r="BU17" s="13">
        <f t="shared" si="68"/>
        <v>1891.4880000000003</v>
      </c>
      <c r="BV17" s="28">
        <v>0.24</v>
      </c>
      <c r="BW17" s="13">
        <f t="shared" ref="BW17:CI17" si="69">0.24*12*BW35</f>
        <v>2087.712</v>
      </c>
      <c r="BX17" s="13">
        <f t="shared" si="69"/>
        <v>1587.7439999999999</v>
      </c>
      <c r="BY17" s="13">
        <f t="shared" si="69"/>
        <v>1486.9439999999997</v>
      </c>
      <c r="BZ17" s="13">
        <f t="shared" si="69"/>
        <v>2089.44</v>
      </c>
      <c r="CA17" s="13">
        <f t="shared" si="69"/>
        <v>2076.48</v>
      </c>
      <c r="CB17" s="13">
        <f t="shared" si="69"/>
        <v>1173.5999999999999</v>
      </c>
      <c r="CC17" s="13">
        <f t="shared" si="69"/>
        <v>970.27199999999993</v>
      </c>
      <c r="CD17" s="13">
        <f t="shared" si="69"/>
        <v>1168.992</v>
      </c>
      <c r="CE17" s="13">
        <f t="shared" si="69"/>
        <v>973.72800000000007</v>
      </c>
      <c r="CF17" s="13">
        <f t="shared" si="69"/>
        <v>2089.7280000000001</v>
      </c>
      <c r="CG17" s="13">
        <f t="shared" si="69"/>
        <v>1158.048</v>
      </c>
      <c r="CH17" s="13">
        <f t="shared" si="69"/>
        <v>846.4319999999999</v>
      </c>
      <c r="CI17" s="13">
        <f t="shared" si="69"/>
        <v>1540.2239999999997</v>
      </c>
      <c r="CJ17" s="13" t="s">
        <v>42</v>
      </c>
      <c r="CK17" s="28">
        <v>0.23</v>
      </c>
      <c r="CL17" s="13">
        <f>0.23*12*CL35</f>
        <v>266.06400000000002</v>
      </c>
      <c r="CM17" s="13">
        <f t="shared" ref="CM17:CP17" si="70">0.23*12*CM35</f>
        <v>2033.8440000000001</v>
      </c>
      <c r="CN17" s="13">
        <f t="shared" si="70"/>
        <v>923.22</v>
      </c>
      <c r="CO17" s="13">
        <f t="shared" si="70"/>
        <v>963.51600000000019</v>
      </c>
      <c r="CP17" s="13">
        <f t="shared" si="70"/>
        <v>1981.9560000000001</v>
      </c>
      <c r="CQ17" s="44">
        <v>0.24</v>
      </c>
      <c r="CR17" s="13">
        <f t="shared" ref="CR17" si="71">0.24*12*CR35</f>
        <v>2110.1759999999999</v>
      </c>
      <c r="CS17" s="13" t="s">
        <v>42</v>
      </c>
      <c r="CT17" s="28">
        <v>0.32</v>
      </c>
      <c r="CU17" s="13">
        <f t="shared" ref="CU17:CV17" si="72">0.32*12*CU35</f>
        <v>1273.3440000000001</v>
      </c>
      <c r="CV17" s="13">
        <f t="shared" si="72"/>
        <v>1311.36</v>
      </c>
      <c r="CW17" s="13">
        <f t="shared" ref="CW17:CX17" si="73">0.32*12*CW35</f>
        <v>2271.36</v>
      </c>
      <c r="CX17" s="13">
        <f t="shared" si="73"/>
        <v>938.11199999999997</v>
      </c>
      <c r="CY17" s="28">
        <f>0.15+0.23</f>
        <v>0.38</v>
      </c>
      <c r="CZ17" s="13">
        <f>0.38*12*CZ35</f>
        <v>385.32000000000005</v>
      </c>
      <c r="DA17" s="13">
        <f t="shared" ref="DA17:DP17" si="74">0.38*12*DA35</f>
        <v>917.47200000000009</v>
      </c>
      <c r="DB17" s="13">
        <f t="shared" si="74"/>
        <v>938.44800000000021</v>
      </c>
      <c r="DC17" s="13">
        <f t="shared" si="74"/>
        <v>623.80800000000011</v>
      </c>
      <c r="DD17" s="13">
        <f t="shared" si="74"/>
        <v>508.89600000000002</v>
      </c>
      <c r="DE17" s="13">
        <f t="shared" si="74"/>
        <v>3022.3679999999999</v>
      </c>
      <c r="DF17" s="13">
        <f t="shared" si="74"/>
        <v>3308.7360000000003</v>
      </c>
      <c r="DG17" s="13">
        <f t="shared" si="74"/>
        <v>3292.32</v>
      </c>
      <c r="DH17" s="13">
        <f t="shared" si="74"/>
        <v>2729.6160000000004</v>
      </c>
      <c r="DI17" s="13">
        <f t="shared" si="74"/>
        <v>2210.6880000000001</v>
      </c>
      <c r="DJ17" s="13">
        <f t="shared" si="74"/>
        <v>2777.4960000000005</v>
      </c>
      <c r="DK17" s="13">
        <f t="shared" si="74"/>
        <v>2658.9360000000006</v>
      </c>
      <c r="DL17" s="13">
        <f t="shared" si="74"/>
        <v>2684.9279999999999</v>
      </c>
      <c r="DM17" s="13">
        <f t="shared" si="74"/>
        <v>2705.904</v>
      </c>
      <c r="DN17" s="13">
        <f t="shared" si="74"/>
        <v>424.99200000000008</v>
      </c>
      <c r="DO17" s="13">
        <f t="shared" si="74"/>
        <v>458.28000000000003</v>
      </c>
      <c r="DP17" s="13">
        <f t="shared" si="74"/>
        <v>2351.1360000000004</v>
      </c>
    </row>
    <row r="18" spans="1:120" s="1" customFormat="1" ht="57.75" customHeight="1" x14ac:dyDescent="0.2">
      <c r="A18" s="103" t="s">
        <v>33</v>
      </c>
      <c r="B18" s="104"/>
      <c r="C18" s="104"/>
      <c r="D18" s="104"/>
      <c r="E18" s="104"/>
      <c r="F18" s="105"/>
      <c r="G18" s="14" t="s">
        <v>12</v>
      </c>
      <c r="H18" s="13">
        <v>0.17</v>
      </c>
      <c r="I18" s="13">
        <f>0.17*12*I35</f>
        <v>1486.752</v>
      </c>
      <c r="J18" s="13">
        <f t="shared" ref="J18:K18" si="75">0.17*12*J35</f>
        <v>1484.508</v>
      </c>
      <c r="K18" s="13">
        <f t="shared" si="75"/>
        <v>1494.096</v>
      </c>
      <c r="L18" s="13">
        <f t="shared" ref="L18:AW18" si="76">0.17*12*L35</f>
        <v>1515.72</v>
      </c>
      <c r="M18" s="13">
        <f t="shared" si="76"/>
        <v>1503.0719999999999</v>
      </c>
      <c r="N18" s="13">
        <f t="shared" si="76"/>
        <v>1509.6000000000001</v>
      </c>
      <c r="O18" s="13">
        <f t="shared" si="76"/>
        <v>1061.0040000000001</v>
      </c>
      <c r="P18" s="13">
        <f t="shared" si="76"/>
        <v>1092.2159999999999</v>
      </c>
      <c r="Q18" s="13">
        <f t="shared" si="76"/>
        <v>1080.9959999999999</v>
      </c>
      <c r="R18" s="13">
        <f t="shared" si="76"/>
        <v>1103.028</v>
      </c>
      <c r="S18" s="13">
        <f t="shared" si="76"/>
        <v>1495.932</v>
      </c>
      <c r="T18" s="13">
        <f t="shared" si="76"/>
        <v>1478.5919999999999</v>
      </c>
      <c r="U18" s="13">
        <f t="shared" si="76"/>
        <v>991.64400000000012</v>
      </c>
      <c r="V18" s="13">
        <f t="shared" si="76"/>
        <v>1502.664</v>
      </c>
      <c r="W18" s="13">
        <f t="shared" si="76"/>
        <v>1490.22</v>
      </c>
      <c r="X18" s="13">
        <f t="shared" si="76"/>
        <v>1529.5919999999999</v>
      </c>
      <c r="Y18" s="13">
        <f t="shared" si="76"/>
        <v>1517.1480000000001</v>
      </c>
      <c r="Z18" s="13">
        <f t="shared" si="76"/>
        <v>1501.8480000000002</v>
      </c>
      <c r="AA18" s="13">
        <f t="shared" si="76"/>
        <v>308.44799999999998</v>
      </c>
      <c r="AB18" s="13">
        <f t="shared" si="76"/>
        <v>1550.4</v>
      </c>
      <c r="AC18" s="13">
        <f t="shared" si="76"/>
        <v>1506.54</v>
      </c>
      <c r="AD18" s="13">
        <f t="shared" ref="AD18:AL18" si="77">0.17*12*AD35</f>
        <v>1487.9759999999999</v>
      </c>
      <c r="AE18" s="13">
        <f t="shared" si="77"/>
        <v>1091.1959999999999</v>
      </c>
      <c r="AF18" s="13">
        <f t="shared" si="77"/>
        <v>1109.3519999999999</v>
      </c>
      <c r="AG18" s="13">
        <f t="shared" si="77"/>
        <v>848.23200000000008</v>
      </c>
      <c r="AH18" s="13">
        <f t="shared" si="77"/>
        <v>864.75599999999997</v>
      </c>
      <c r="AI18" s="13">
        <f t="shared" si="77"/>
        <v>654.43200000000002</v>
      </c>
      <c r="AJ18" s="13">
        <f t="shared" si="77"/>
        <v>697.06799999999998</v>
      </c>
      <c r="AK18" s="13">
        <f t="shared" si="77"/>
        <v>1506.9480000000001</v>
      </c>
      <c r="AL18" s="13">
        <f t="shared" si="77"/>
        <v>1471.452</v>
      </c>
      <c r="AM18" s="13">
        <f t="shared" si="76"/>
        <v>1092.8280000000002</v>
      </c>
      <c r="AN18" s="13">
        <f t="shared" si="76"/>
        <v>1351.0919999999999</v>
      </c>
      <c r="AO18" s="13">
        <f t="shared" si="76"/>
        <v>1578.5519999999999</v>
      </c>
      <c r="AP18" s="13">
        <f t="shared" si="76"/>
        <v>1506.336</v>
      </c>
      <c r="AQ18" s="13">
        <f t="shared" si="76"/>
        <v>1494.912</v>
      </c>
      <c r="AR18" s="13">
        <f t="shared" si="76"/>
        <v>692.58</v>
      </c>
      <c r="AS18" s="13">
        <f t="shared" si="76"/>
        <v>1493.4840000000002</v>
      </c>
      <c r="AT18" s="13">
        <f t="shared" si="76"/>
        <v>1505.1119999999999</v>
      </c>
      <c r="AU18" s="13">
        <f t="shared" si="76"/>
        <v>840.68400000000008</v>
      </c>
      <c r="AV18" s="13">
        <f t="shared" si="76"/>
        <v>1396.1759999999999</v>
      </c>
      <c r="AW18" s="13">
        <f t="shared" si="76"/>
        <v>1104.6600000000001</v>
      </c>
      <c r="AX18" s="14" t="s">
        <v>12</v>
      </c>
      <c r="AY18" s="13">
        <v>0.27</v>
      </c>
      <c r="AZ18" s="13">
        <f t="shared" ref="AZ18:BU18" si="78">0.27*12*AZ35</f>
        <v>674.89200000000005</v>
      </c>
      <c r="BA18" s="13">
        <f t="shared" si="78"/>
        <v>1283.0400000000002</v>
      </c>
      <c r="BB18" s="13">
        <f t="shared" si="78"/>
        <v>1705.8600000000001</v>
      </c>
      <c r="BC18" s="13">
        <f t="shared" si="78"/>
        <v>273.45600000000002</v>
      </c>
      <c r="BD18" s="13">
        <f t="shared" si="78"/>
        <v>651.24</v>
      </c>
      <c r="BE18" s="13">
        <f t="shared" si="78"/>
        <v>275.40000000000003</v>
      </c>
      <c r="BF18" s="13">
        <f t="shared" si="78"/>
        <v>357.04800000000006</v>
      </c>
      <c r="BG18" s="13">
        <f t="shared" si="78"/>
        <v>2316.6000000000004</v>
      </c>
      <c r="BH18" s="13">
        <f t="shared" si="78"/>
        <v>1460.9159999999999</v>
      </c>
      <c r="BI18" s="13">
        <f t="shared" si="78"/>
        <v>255.96</v>
      </c>
      <c r="BJ18" s="13">
        <f t="shared" si="78"/>
        <v>1078.2720000000002</v>
      </c>
      <c r="BK18" s="13">
        <f t="shared" si="78"/>
        <v>1067.9040000000002</v>
      </c>
      <c r="BL18" s="13">
        <f t="shared" si="78"/>
        <v>1568.808</v>
      </c>
      <c r="BM18" s="13">
        <f t="shared" si="78"/>
        <v>1580.1480000000001</v>
      </c>
      <c r="BN18" s="13">
        <f t="shared" si="78"/>
        <v>1055.5920000000001</v>
      </c>
      <c r="BO18" s="13">
        <f t="shared" si="78"/>
        <v>2308.8240000000001</v>
      </c>
      <c r="BP18" s="13">
        <f t="shared" si="78"/>
        <v>1896.6960000000001</v>
      </c>
      <c r="BQ18" s="13">
        <f t="shared" si="78"/>
        <v>299.70000000000005</v>
      </c>
      <c r="BR18" s="13">
        <f t="shared" si="78"/>
        <v>319.78800000000001</v>
      </c>
      <c r="BS18" s="13">
        <f t="shared" si="78"/>
        <v>1692.576</v>
      </c>
      <c r="BT18" s="13">
        <f t="shared" si="78"/>
        <v>1673.46</v>
      </c>
      <c r="BU18" s="13">
        <f t="shared" si="78"/>
        <v>1343.9520000000002</v>
      </c>
      <c r="BV18" s="28">
        <v>0.2</v>
      </c>
      <c r="BW18" s="13">
        <f t="shared" ref="BW18:CI18" si="79">0.2*12*BW35</f>
        <v>1739.7600000000002</v>
      </c>
      <c r="BX18" s="13">
        <f t="shared" si="79"/>
        <v>1323.1200000000001</v>
      </c>
      <c r="BY18" s="13">
        <f t="shared" si="79"/>
        <v>1239.1200000000001</v>
      </c>
      <c r="BZ18" s="13">
        <f t="shared" si="79"/>
        <v>1741.2000000000003</v>
      </c>
      <c r="CA18" s="13">
        <f t="shared" si="79"/>
        <v>1730.4000000000003</v>
      </c>
      <c r="CB18" s="13">
        <f t="shared" si="79"/>
        <v>978.00000000000011</v>
      </c>
      <c r="CC18" s="13">
        <f t="shared" si="79"/>
        <v>808.56000000000006</v>
      </c>
      <c r="CD18" s="13">
        <f t="shared" si="79"/>
        <v>974.16000000000008</v>
      </c>
      <c r="CE18" s="13">
        <f t="shared" si="79"/>
        <v>811.44000000000017</v>
      </c>
      <c r="CF18" s="13">
        <f t="shared" si="79"/>
        <v>1741.4400000000003</v>
      </c>
      <c r="CG18" s="13">
        <f t="shared" si="79"/>
        <v>965.04000000000019</v>
      </c>
      <c r="CH18" s="13">
        <f t="shared" si="79"/>
        <v>705.36</v>
      </c>
      <c r="CI18" s="13">
        <f t="shared" si="79"/>
        <v>1283.52</v>
      </c>
      <c r="CJ18" s="14" t="s">
        <v>12</v>
      </c>
      <c r="CK18" s="28">
        <v>0.15</v>
      </c>
      <c r="CL18" s="13">
        <f>0.15*12*CL35</f>
        <v>173.51999999999998</v>
      </c>
      <c r="CM18" s="13">
        <f t="shared" ref="CM18:CP18" si="80">0.15*12*CM35</f>
        <v>1326.4199999999998</v>
      </c>
      <c r="CN18" s="13">
        <f t="shared" si="80"/>
        <v>602.09999999999991</v>
      </c>
      <c r="CO18" s="13">
        <f t="shared" si="80"/>
        <v>628.38</v>
      </c>
      <c r="CP18" s="13">
        <f t="shared" si="80"/>
        <v>1292.58</v>
      </c>
      <c r="CQ18" s="44">
        <v>0.2</v>
      </c>
      <c r="CR18" s="13">
        <f t="shared" ref="CR18" si="81">0.2*12*CR35</f>
        <v>1758.4800000000005</v>
      </c>
      <c r="CS18" s="14" t="s">
        <v>12</v>
      </c>
      <c r="CT18" s="28">
        <v>0.17</v>
      </c>
      <c r="CU18" s="13">
        <f t="shared" ref="CU18:CV18" si="82">0.17*12*CU35</f>
        <v>676.46400000000006</v>
      </c>
      <c r="CV18" s="13">
        <f t="shared" si="82"/>
        <v>696.66</v>
      </c>
      <c r="CW18" s="13">
        <f t="shared" ref="CW18:CX18" si="83">0.17*12*CW35</f>
        <v>1206.6600000000001</v>
      </c>
      <c r="CX18" s="13">
        <f t="shared" si="83"/>
        <v>498.37200000000001</v>
      </c>
      <c r="CY18" s="28">
        <v>0.27</v>
      </c>
      <c r="CZ18" s="13">
        <f>0.27*12*CZ35</f>
        <v>273.78000000000003</v>
      </c>
      <c r="DA18" s="13">
        <f t="shared" ref="DA18:DP18" si="84">0.27*12*DA35</f>
        <v>651.88800000000003</v>
      </c>
      <c r="DB18" s="13">
        <f t="shared" si="84"/>
        <v>666.79200000000003</v>
      </c>
      <c r="DC18" s="13">
        <f t="shared" si="84"/>
        <v>443.23200000000008</v>
      </c>
      <c r="DD18" s="13">
        <f t="shared" si="84"/>
        <v>361.584</v>
      </c>
      <c r="DE18" s="13">
        <f t="shared" si="84"/>
        <v>2147.4720000000002</v>
      </c>
      <c r="DF18" s="13">
        <f t="shared" si="84"/>
        <v>2350.9440000000004</v>
      </c>
      <c r="DG18" s="13">
        <f t="shared" si="84"/>
        <v>2339.2800000000002</v>
      </c>
      <c r="DH18" s="13">
        <f t="shared" si="84"/>
        <v>1939.4640000000002</v>
      </c>
      <c r="DI18" s="13">
        <f t="shared" si="84"/>
        <v>1570.7520000000002</v>
      </c>
      <c r="DJ18" s="13">
        <f t="shared" si="84"/>
        <v>1973.4840000000002</v>
      </c>
      <c r="DK18" s="13">
        <f t="shared" si="84"/>
        <v>1889.2440000000001</v>
      </c>
      <c r="DL18" s="13">
        <f t="shared" si="84"/>
        <v>1907.712</v>
      </c>
      <c r="DM18" s="13">
        <f t="shared" si="84"/>
        <v>1922.616</v>
      </c>
      <c r="DN18" s="13">
        <f t="shared" si="84"/>
        <v>301.96800000000002</v>
      </c>
      <c r="DO18" s="13">
        <f t="shared" si="84"/>
        <v>325.62</v>
      </c>
      <c r="DP18" s="13">
        <f t="shared" si="84"/>
        <v>1670.5440000000001</v>
      </c>
    </row>
    <row r="19" spans="1:120" s="1" customFormat="1" ht="23.25" customHeight="1" x14ac:dyDescent="0.2">
      <c r="A19" s="102" t="s">
        <v>34</v>
      </c>
      <c r="B19" s="92"/>
      <c r="C19" s="92"/>
      <c r="D19" s="92"/>
      <c r="E19" s="92"/>
      <c r="F19" s="92"/>
      <c r="G19" s="13" t="s">
        <v>43</v>
      </c>
      <c r="H19" s="13">
        <v>0.05</v>
      </c>
      <c r="I19" s="13">
        <f>0.05*12*I35</f>
        <v>437.28000000000003</v>
      </c>
      <c r="J19" s="13">
        <f t="shared" ref="J19:K19" si="85">0.05*12*J35</f>
        <v>436.62000000000012</v>
      </c>
      <c r="K19" s="13">
        <f t="shared" si="85"/>
        <v>439.44000000000005</v>
      </c>
      <c r="L19" s="13">
        <f t="shared" ref="L19:AW19" si="86">0.05*12*L35</f>
        <v>445.80000000000007</v>
      </c>
      <c r="M19" s="13">
        <f t="shared" si="86"/>
        <v>442.08000000000004</v>
      </c>
      <c r="N19" s="13">
        <f t="shared" si="86"/>
        <v>444.00000000000006</v>
      </c>
      <c r="O19" s="13">
        <f t="shared" si="86"/>
        <v>312.06000000000006</v>
      </c>
      <c r="P19" s="13">
        <f t="shared" si="86"/>
        <v>321.24</v>
      </c>
      <c r="Q19" s="13">
        <f t="shared" si="86"/>
        <v>317.94000000000005</v>
      </c>
      <c r="R19" s="13">
        <f t="shared" si="86"/>
        <v>324.42000000000007</v>
      </c>
      <c r="S19" s="13">
        <f t="shared" si="86"/>
        <v>439.98</v>
      </c>
      <c r="T19" s="13">
        <f t="shared" si="86"/>
        <v>434.88000000000005</v>
      </c>
      <c r="U19" s="13">
        <f t="shared" si="86"/>
        <v>291.66000000000008</v>
      </c>
      <c r="V19" s="13">
        <f t="shared" si="86"/>
        <v>441.96000000000009</v>
      </c>
      <c r="W19" s="13">
        <f t="shared" si="86"/>
        <v>438.30000000000007</v>
      </c>
      <c r="X19" s="13">
        <f t="shared" si="86"/>
        <v>449.88000000000005</v>
      </c>
      <c r="Y19" s="13">
        <f t="shared" si="86"/>
        <v>446.22000000000008</v>
      </c>
      <c r="Z19" s="13">
        <f t="shared" si="86"/>
        <v>441.72000000000008</v>
      </c>
      <c r="AA19" s="13">
        <f t="shared" si="86"/>
        <v>90.720000000000013</v>
      </c>
      <c r="AB19" s="13">
        <f t="shared" si="86"/>
        <v>456.00000000000006</v>
      </c>
      <c r="AC19" s="13">
        <f t="shared" si="86"/>
        <v>443.10000000000008</v>
      </c>
      <c r="AD19" s="13">
        <f t="shared" ref="AD19:AL19" si="87">0.05*12*AD35</f>
        <v>437.64000000000004</v>
      </c>
      <c r="AE19" s="13">
        <f t="shared" si="87"/>
        <v>320.94000000000005</v>
      </c>
      <c r="AF19" s="13">
        <f t="shared" si="87"/>
        <v>326.28000000000003</v>
      </c>
      <c r="AG19" s="13">
        <f t="shared" si="87"/>
        <v>249.48000000000005</v>
      </c>
      <c r="AH19" s="13">
        <f t="shared" si="87"/>
        <v>254.34000000000003</v>
      </c>
      <c r="AI19" s="13">
        <f t="shared" si="87"/>
        <v>192.48000000000005</v>
      </c>
      <c r="AJ19" s="13">
        <f t="shared" si="87"/>
        <v>205.02</v>
      </c>
      <c r="AK19" s="13">
        <f t="shared" si="87"/>
        <v>443.22000000000008</v>
      </c>
      <c r="AL19" s="13">
        <f t="shared" si="87"/>
        <v>432.78000000000003</v>
      </c>
      <c r="AM19" s="13">
        <f t="shared" si="86"/>
        <v>321.42000000000007</v>
      </c>
      <c r="AN19" s="13">
        <f t="shared" si="86"/>
        <v>397.38000000000005</v>
      </c>
      <c r="AO19" s="13">
        <f t="shared" si="86"/>
        <v>464.28000000000003</v>
      </c>
      <c r="AP19" s="13">
        <f t="shared" si="86"/>
        <v>443.04000000000008</v>
      </c>
      <c r="AQ19" s="13">
        <f t="shared" si="86"/>
        <v>439.68000000000006</v>
      </c>
      <c r="AR19" s="13">
        <f t="shared" si="86"/>
        <v>203.70000000000002</v>
      </c>
      <c r="AS19" s="13">
        <f t="shared" si="86"/>
        <v>439.2600000000001</v>
      </c>
      <c r="AT19" s="13">
        <f t="shared" si="86"/>
        <v>442.68000000000006</v>
      </c>
      <c r="AU19" s="13">
        <f t="shared" si="86"/>
        <v>247.26000000000005</v>
      </c>
      <c r="AV19" s="13">
        <f t="shared" si="86"/>
        <v>410.64000000000004</v>
      </c>
      <c r="AW19" s="13">
        <f t="shared" si="86"/>
        <v>324.90000000000003</v>
      </c>
      <c r="AX19" s="13" t="s">
        <v>43</v>
      </c>
      <c r="AY19" s="13">
        <v>0.05</v>
      </c>
      <c r="AZ19" s="13">
        <f t="shared" ref="AZ19:BA19" si="88">0.05*12*AZ35</f>
        <v>124.98000000000003</v>
      </c>
      <c r="BA19" s="13">
        <f t="shared" si="88"/>
        <v>237.60000000000002</v>
      </c>
      <c r="BB19" s="13">
        <f t="shared" ref="BB19:BE19" si="89">0.05*12*BB35</f>
        <v>315.90000000000003</v>
      </c>
      <c r="BC19" s="13">
        <f t="shared" si="89"/>
        <v>50.640000000000008</v>
      </c>
      <c r="BD19" s="13">
        <f t="shared" si="89"/>
        <v>120.60000000000002</v>
      </c>
      <c r="BE19" s="13">
        <f t="shared" si="89"/>
        <v>51.000000000000007</v>
      </c>
      <c r="BF19" s="13">
        <f t="shared" ref="BF19:BR19" si="90">0.05*12*BF35</f>
        <v>66.12</v>
      </c>
      <c r="BG19" s="13">
        <f t="shared" si="90"/>
        <v>429.00000000000006</v>
      </c>
      <c r="BH19" s="13">
        <f t="shared" si="90"/>
        <v>270.54000000000002</v>
      </c>
      <c r="BI19" s="13">
        <f t="shared" si="90"/>
        <v>47.400000000000006</v>
      </c>
      <c r="BJ19" s="13">
        <f t="shared" si="90"/>
        <v>199.68000000000004</v>
      </c>
      <c r="BK19" s="13">
        <f t="shared" si="90"/>
        <v>197.76000000000005</v>
      </c>
      <c r="BL19" s="13">
        <f t="shared" si="90"/>
        <v>290.52000000000004</v>
      </c>
      <c r="BM19" s="13">
        <f t="shared" si="90"/>
        <v>292.62000000000006</v>
      </c>
      <c r="BN19" s="13">
        <f t="shared" si="90"/>
        <v>195.48000000000005</v>
      </c>
      <c r="BO19" s="13">
        <f t="shared" si="90"/>
        <v>427.56000000000006</v>
      </c>
      <c r="BP19" s="13">
        <f t="shared" si="90"/>
        <v>351.24000000000007</v>
      </c>
      <c r="BQ19" s="13">
        <f t="shared" si="90"/>
        <v>55.500000000000007</v>
      </c>
      <c r="BR19" s="13">
        <f t="shared" si="90"/>
        <v>59.220000000000013</v>
      </c>
      <c r="BS19" s="13">
        <f t="shared" ref="BS19:BU19" si="91">0.05*12*BS35</f>
        <v>313.44000000000005</v>
      </c>
      <c r="BT19" s="13">
        <f t="shared" si="91"/>
        <v>309.90000000000003</v>
      </c>
      <c r="BU19" s="13">
        <f t="shared" si="91"/>
        <v>248.88000000000005</v>
      </c>
      <c r="BV19" s="28">
        <v>0.05</v>
      </c>
      <c r="BW19" s="13">
        <f t="shared" ref="BW19" si="92">0.05*12*BW35</f>
        <v>434.94000000000005</v>
      </c>
      <c r="BX19" s="13">
        <f t="shared" ref="BX19:BY19" si="93">0.05*12*BX35</f>
        <v>330.78000000000003</v>
      </c>
      <c r="BY19" s="13">
        <f t="shared" si="93"/>
        <v>309.78000000000003</v>
      </c>
      <c r="BZ19" s="13">
        <f t="shared" ref="BZ19:CC19" si="94">0.05*12*BZ35</f>
        <v>435.30000000000007</v>
      </c>
      <c r="CA19" s="13">
        <f t="shared" si="94"/>
        <v>432.60000000000008</v>
      </c>
      <c r="CB19" s="13">
        <f t="shared" si="94"/>
        <v>244.50000000000003</v>
      </c>
      <c r="CC19" s="13">
        <f t="shared" si="94"/>
        <v>202.14000000000001</v>
      </c>
      <c r="CD19" s="13">
        <f t="shared" ref="CD19:CI19" si="95">0.05*12*CD35</f>
        <v>243.54000000000002</v>
      </c>
      <c r="CE19" s="13">
        <f t="shared" si="95"/>
        <v>202.86000000000004</v>
      </c>
      <c r="CF19" s="13">
        <f t="shared" si="95"/>
        <v>435.36000000000007</v>
      </c>
      <c r="CG19" s="13">
        <f t="shared" si="95"/>
        <v>241.26000000000005</v>
      </c>
      <c r="CH19" s="13">
        <f t="shared" si="95"/>
        <v>176.34</v>
      </c>
      <c r="CI19" s="13">
        <f t="shared" si="95"/>
        <v>320.88</v>
      </c>
      <c r="CJ19" s="13" t="s">
        <v>43</v>
      </c>
      <c r="CK19" s="28">
        <v>0.05</v>
      </c>
      <c r="CL19" s="13">
        <f t="shared" ref="CL19:CN19" si="96">0.05*12*CL35</f>
        <v>57.840000000000011</v>
      </c>
      <c r="CM19" s="13">
        <f t="shared" si="96"/>
        <v>442.14000000000004</v>
      </c>
      <c r="CN19" s="13">
        <f t="shared" si="96"/>
        <v>200.70000000000002</v>
      </c>
      <c r="CO19" s="13">
        <f t="shared" ref="CO19:CP19" si="97">0.05*12*CO35</f>
        <v>209.46000000000004</v>
      </c>
      <c r="CP19" s="13">
        <f t="shared" si="97"/>
        <v>430.86000000000007</v>
      </c>
      <c r="CQ19" s="44">
        <v>0.05</v>
      </c>
      <c r="CR19" s="13">
        <f t="shared" ref="CR19" si="98">0.05*12*CR35</f>
        <v>439.62000000000012</v>
      </c>
      <c r="CS19" s="13" t="s">
        <v>43</v>
      </c>
      <c r="CT19" s="28">
        <v>0.05</v>
      </c>
      <c r="CU19" s="13">
        <f t="shared" ref="CU19:CV19" si="99">0.05*12*CU35</f>
        <v>198.96000000000004</v>
      </c>
      <c r="CV19" s="13">
        <f t="shared" si="99"/>
        <v>204.90000000000003</v>
      </c>
      <c r="CW19" s="13">
        <f t="shared" ref="CW19:DA19" si="100">0.05*12*CW35</f>
        <v>354.90000000000003</v>
      </c>
      <c r="CX19" s="13">
        <f t="shared" si="100"/>
        <v>146.58000000000004</v>
      </c>
      <c r="CY19" s="28">
        <v>0.05</v>
      </c>
      <c r="CZ19" s="13">
        <f t="shared" ref="CZ19:DC19" si="101">0.05*12*CZ35</f>
        <v>50.70000000000001</v>
      </c>
      <c r="DA19" s="13">
        <f t="shared" si="100"/>
        <v>120.72000000000001</v>
      </c>
      <c r="DB19" s="13">
        <f t="shared" si="101"/>
        <v>123.48000000000002</v>
      </c>
      <c r="DC19" s="13">
        <f t="shared" si="101"/>
        <v>82.080000000000013</v>
      </c>
      <c r="DD19" s="13">
        <f t="shared" ref="DD19:DK19" si="102">0.05*12*DD35</f>
        <v>66.960000000000008</v>
      </c>
      <c r="DE19" s="13">
        <f t="shared" si="102"/>
        <v>397.68</v>
      </c>
      <c r="DF19" s="13">
        <f t="shared" si="102"/>
        <v>435.36000000000007</v>
      </c>
      <c r="DG19" s="13">
        <f t="shared" si="102"/>
        <v>433.20000000000005</v>
      </c>
      <c r="DH19" s="13">
        <f t="shared" si="102"/>
        <v>359.16000000000008</v>
      </c>
      <c r="DI19" s="13">
        <f t="shared" si="102"/>
        <v>290.88000000000005</v>
      </c>
      <c r="DJ19" s="13">
        <f t="shared" si="102"/>
        <v>365.46000000000009</v>
      </c>
      <c r="DK19" s="13">
        <f t="shared" si="102"/>
        <v>349.86000000000007</v>
      </c>
      <c r="DL19" s="13">
        <f t="shared" ref="DL19:DO19" si="103">0.05*12*DL35</f>
        <v>353.28000000000003</v>
      </c>
      <c r="DM19" s="13">
        <f t="shared" si="103"/>
        <v>356.04</v>
      </c>
      <c r="DN19" s="13">
        <f t="shared" si="103"/>
        <v>55.920000000000009</v>
      </c>
      <c r="DO19" s="13">
        <f t="shared" si="103"/>
        <v>60.300000000000011</v>
      </c>
      <c r="DP19" s="13">
        <f t="shared" ref="DP19" si="104">0.05*12*DP35</f>
        <v>309.36000000000007</v>
      </c>
    </row>
    <row r="20" spans="1:120" s="1" customFormat="1" ht="33.75" x14ac:dyDescent="0.2">
      <c r="A20" s="92" t="s">
        <v>35</v>
      </c>
      <c r="B20" s="92"/>
      <c r="C20" s="92"/>
      <c r="D20" s="92"/>
      <c r="E20" s="92"/>
      <c r="F20" s="92"/>
      <c r="G20" s="15" t="s">
        <v>49</v>
      </c>
      <c r="H20" s="13">
        <v>2.62</v>
      </c>
      <c r="I20" s="13">
        <f>2.62*12*I35</f>
        <v>22913.471999999998</v>
      </c>
      <c r="J20" s="13">
        <f t="shared" ref="J20:K20" si="105">2.62*12*J35</f>
        <v>22878.888000000003</v>
      </c>
      <c r="K20" s="13">
        <f t="shared" si="105"/>
        <v>23026.655999999999</v>
      </c>
      <c r="L20" s="13">
        <f t="shared" ref="L20:AW20" si="106">2.62*12*L35</f>
        <v>23359.920000000002</v>
      </c>
      <c r="M20" s="13">
        <f t="shared" si="106"/>
        <v>23164.991999999998</v>
      </c>
      <c r="N20" s="13">
        <f t="shared" si="106"/>
        <v>23265.600000000002</v>
      </c>
      <c r="O20" s="13">
        <f t="shared" si="106"/>
        <v>16351.944000000001</v>
      </c>
      <c r="P20" s="13">
        <f t="shared" si="106"/>
        <v>16832.975999999999</v>
      </c>
      <c r="Q20" s="13">
        <f t="shared" si="106"/>
        <v>16660.056</v>
      </c>
      <c r="R20" s="13">
        <f t="shared" si="106"/>
        <v>16999.608000000004</v>
      </c>
      <c r="S20" s="13">
        <f t="shared" si="106"/>
        <v>23054.952000000001</v>
      </c>
      <c r="T20" s="13">
        <f t="shared" si="106"/>
        <v>22787.712</v>
      </c>
      <c r="U20" s="13">
        <f t="shared" si="106"/>
        <v>15282.984000000002</v>
      </c>
      <c r="V20" s="13">
        <f t="shared" si="106"/>
        <v>23158.704000000002</v>
      </c>
      <c r="W20" s="13">
        <f t="shared" si="106"/>
        <v>22966.920000000002</v>
      </c>
      <c r="X20" s="13">
        <f t="shared" si="106"/>
        <v>23573.712</v>
      </c>
      <c r="Y20" s="13">
        <f t="shared" si="106"/>
        <v>23381.928000000004</v>
      </c>
      <c r="Z20" s="13">
        <f t="shared" si="106"/>
        <v>23146.128000000001</v>
      </c>
      <c r="AA20" s="13">
        <f t="shared" si="106"/>
        <v>4753.7280000000001</v>
      </c>
      <c r="AB20" s="13">
        <f t="shared" si="106"/>
        <v>23894.400000000001</v>
      </c>
      <c r="AC20" s="13">
        <f t="shared" si="106"/>
        <v>23218.440000000002</v>
      </c>
      <c r="AD20" s="13">
        <f t="shared" ref="AD20:AL20" si="107">2.62*12*AD35</f>
        <v>22932.335999999999</v>
      </c>
      <c r="AE20" s="13">
        <f t="shared" si="107"/>
        <v>16817.256000000001</v>
      </c>
      <c r="AF20" s="13">
        <f t="shared" si="107"/>
        <v>17097.072</v>
      </c>
      <c r="AG20" s="13">
        <f t="shared" si="107"/>
        <v>13072.752</v>
      </c>
      <c r="AH20" s="13">
        <f t="shared" si="107"/>
        <v>13327.415999999999</v>
      </c>
      <c r="AI20" s="13">
        <f t="shared" si="107"/>
        <v>10085.952000000001</v>
      </c>
      <c r="AJ20" s="13">
        <f t="shared" si="107"/>
        <v>10743.048000000001</v>
      </c>
      <c r="AK20" s="13">
        <f t="shared" si="107"/>
        <v>23224.728000000003</v>
      </c>
      <c r="AL20" s="13">
        <f t="shared" si="107"/>
        <v>22677.671999999999</v>
      </c>
      <c r="AM20" s="13">
        <f t="shared" si="106"/>
        <v>16842.408000000003</v>
      </c>
      <c r="AN20" s="13">
        <f t="shared" si="106"/>
        <v>20822.712</v>
      </c>
      <c r="AO20" s="13">
        <f t="shared" si="106"/>
        <v>24328.272000000001</v>
      </c>
      <c r="AP20" s="13">
        <f t="shared" si="106"/>
        <v>23215.295999999998</v>
      </c>
      <c r="AQ20" s="13">
        <f t="shared" si="106"/>
        <v>23039.232</v>
      </c>
      <c r="AR20" s="13">
        <f t="shared" si="106"/>
        <v>10673.880000000001</v>
      </c>
      <c r="AS20" s="13">
        <f t="shared" si="106"/>
        <v>23017.224000000002</v>
      </c>
      <c r="AT20" s="13">
        <f t="shared" si="106"/>
        <v>23196.432000000001</v>
      </c>
      <c r="AU20" s="13">
        <f t="shared" si="106"/>
        <v>12956.424000000001</v>
      </c>
      <c r="AV20" s="13">
        <f t="shared" si="106"/>
        <v>21517.536</v>
      </c>
      <c r="AW20" s="13">
        <f t="shared" si="106"/>
        <v>17024.760000000002</v>
      </c>
      <c r="AX20" s="15" t="s">
        <v>49</v>
      </c>
      <c r="AY20" s="13">
        <v>3.89</v>
      </c>
      <c r="AZ20" s="13">
        <f t="shared" ref="AZ20:BU20" si="108">3.89*12*AZ35</f>
        <v>9723.4440000000013</v>
      </c>
      <c r="BA20" s="13">
        <f t="shared" si="108"/>
        <v>18485.28</v>
      </c>
      <c r="BB20" s="13">
        <f t="shared" si="108"/>
        <v>24577.02</v>
      </c>
      <c r="BC20" s="13">
        <f t="shared" si="108"/>
        <v>3939.7920000000004</v>
      </c>
      <c r="BD20" s="13">
        <f t="shared" si="108"/>
        <v>9382.68</v>
      </c>
      <c r="BE20" s="13">
        <f t="shared" si="108"/>
        <v>3967.8</v>
      </c>
      <c r="BF20" s="13">
        <f t="shared" si="108"/>
        <v>5144.1360000000004</v>
      </c>
      <c r="BG20" s="13">
        <f t="shared" si="108"/>
        <v>33376.199999999997</v>
      </c>
      <c r="BH20" s="13">
        <f t="shared" si="108"/>
        <v>21048.011999999999</v>
      </c>
      <c r="BI20" s="13">
        <f t="shared" si="108"/>
        <v>3687.72</v>
      </c>
      <c r="BJ20" s="13">
        <f t="shared" si="108"/>
        <v>15535.104000000001</v>
      </c>
      <c r="BK20" s="13">
        <f t="shared" si="108"/>
        <v>15385.728000000001</v>
      </c>
      <c r="BL20" s="13">
        <f t="shared" si="108"/>
        <v>22602.455999999998</v>
      </c>
      <c r="BM20" s="13">
        <f t="shared" si="108"/>
        <v>22765.835999999999</v>
      </c>
      <c r="BN20" s="13">
        <f t="shared" si="108"/>
        <v>15208.344000000001</v>
      </c>
      <c r="BO20" s="13">
        <f t="shared" si="108"/>
        <v>33264.167999999998</v>
      </c>
      <c r="BP20" s="13">
        <f t="shared" si="108"/>
        <v>27326.471999999998</v>
      </c>
      <c r="BQ20" s="13">
        <f t="shared" si="108"/>
        <v>4317.8999999999996</v>
      </c>
      <c r="BR20" s="13">
        <f t="shared" si="108"/>
        <v>4607.3159999999998</v>
      </c>
      <c r="BS20" s="13">
        <f t="shared" si="108"/>
        <v>24385.631999999998</v>
      </c>
      <c r="BT20" s="13">
        <f t="shared" si="108"/>
        <v>24110.22</v>
      </c>
      <c r="BU20" s="13">
        <f t="shared" si="108"/>
        <v>19362.864000000001</v>
      </c>
      <c r="BV20" s="28">
        <v>2.62</v>
      </c>
      <c r="BW20" s="13">
        <f t="shared" ref="BW20:CI20" si="109">2.62*12*BW35</f>
        <v>22790.856</v>
      </c>
      <c r="BX20" s="13">
        <f t="shared" si="109"/>
        <v>17332.871999999999</v>
      </c>
      <c r="BY20" s="13">
        <f t="shared" si="109"/>
        <v>16232.472</v>
      </c>
      <c r="BZ20" s="13">
        <f t="shared" si="109"/>
        <v>22809.72</v>
      </c>
      <c r="CA20" s="13">
        <f t="shared" si="109"/>
        <v>22668.240000000002</v>
      </c>
      <c r="CB20" s="13">
        <f t="shared" si="109"/>
        <v>12811.800000000001</v>
      </c>
      <c r="CC20" s="13">
        <f t="shared" si="109"/>
        <v>10592.136</v>
      </c>
      <c r="CD20" s="13">
        <f t="shared" si="109"/>
        <v>12761.495999999999</v>
      </c>
      <c r="CE20" s="13">
        <f t="shared" si="109"/>
        <v>10629.864000000001</v>
      </c>
      <c r="CF20" s="13">
        <f t="shared" si="109"/>
        <v>22812.864000000001</v>
      </c>
      <c r="CG20" s="13">
        <f t="shared" si="109"/>
        <v>12642.024000000001</v>
      </c>
      <c r="CH20" s="13">
        <f t="shared" si="109"/>
        <v>9240.2160000000003</v>
      </c>
      <c r="CI20" s="13">
        <f t="shared" si="109"/>
        <v>16814.112000000001</v>
      </c>
      <c r="CJ20" s="15" t="s">
        <v>49</v>
      </c>
      <c r="CK20" s="28">
        <v>3.89</v>
      </c>
      <c r="CL20" s="13">
        <f>3.89*12*CL35</f>
        <v>4499.9520000000002</v>
      </c>
      <c r="CM20" s="13">
        <f t="shared" ref="CM20:CP20" si="110">3.89*12*CM35</f>
        <v>34398.491999999998</v>
      </c>
      <c r="CN20" s="13">
        <f t="shared" si="110"/>
        <v>15614.46</v>
      </c>
      <c r="CO20" s="13">
        <f t="shared" si="110"/>
        <v>16295.988000000001</v>
      </c>
      <c r="CP20" s="13">
        <f t="shared" si="110"/>
        <v>33520.908000000003</v>
      </c>
      <c r="CQ20" s="44">
        <v>2.62</v>
      </c>
      <c r="CR20" s="13">
        <f t="shared" ref="CR20" si="111">2.62*12*CR35</f>
        <v>23036.088000000003</v>
      </c>
      <c r="CS20" s="15" t="s">
        <v>49</v>
      </c>
      <c r="CT20" s="28">
        <v>2.62</v>
      </c>
      <c r="CU20" s="13">
        <f t="shared" ref="CU20:CV20" si="112">2.62*12*CU35</f>
        <v>10425.504000000001</v>
      </c>
      <c r="CV20" s="13">
        <f t="shared" si="112"/>
        <v>10736.76</v>
      </c>
      <c r="CW20" s="13">
        <f t="shared" ref="CW20:CX20" si="113">2.62*12*CW35</f>
        <v>18596.760000000002</v>
      </c>
      <c r="CX20" s="13">
        <f t="shared" si="113"/>
        <v>7680.7920000000004</v>
      </c>
      <c r="CY20" s="28">
        <v>3.89</v>
      </c>
      <c r="CZ20" s="13">
        <f>3.89*12*CZ35</f>
        <v>3944.46</v>
      </c>
      <c r="DA20" s="13">
        <f t="shared" ref="DA20:DP20" si="114">3.89*12*DA35</f>
        <v>9392.0159999999996</v>
      </c>
      <c r="DB20" s="13">
        <f t="shared" si="114"/>
        <v>9606.7440000000006</v>
      </c>
      <c r="DC20" s="13">
        <f t="shared" si="114"/>
        <v>6385.8240000000005</v>
      </c>
      <c r="DD20" s="13">
        <f t="shared" si="114"/>
        <v>5209.4879999999994</v>
      </c>
      <c r="DE20" s="13">
        <f t="shared" si="114"/>
        <v>30939.503999999997</v>
      </c>
      <c r="DF20" s="13">
        <f t="shared" si="114"/>
        <v>33871.008000000002</v>
      </c>
      <c r="DG20" s="13">
        <f t="shared" si="114"/>
        <v>33702.959999999999</v>
      </c>
      <c r="DH20" s="13">
        <f t="shared" si="114"/>
        <v>27942.648000000001</v>
      </c>
      <c r="DI20" s="13">
        <f t="shared" si="114"/>
        <v>22630.464</v>
      </c>
      <c r="DJ20" s="13">
        <f t="shared" si="114"/>
        <v>28432.788</v>
      </c>
      <c r="DK20" s="13">
        <f t="shared" si="114"/>
        <v>27219.108</v>
      </c>
      <c r="DL20" s="13">
        <f t="shared" si="114"/>
        <v>27485.183999999997</v>
      </c>
      <c r="DM20" s="13">
        <f t="shared" si="114"/>
        <v>27699.912</v>
      </c>
      <c r="DN20" s="13">
        <f t="shared" si="114"/>
        <v>4350.576</v>
      </c>
      <c r="DO20" s="13">
        <f t="shared" si="114"/>
        <v>4691.34</v>
      </c>
      <c r="DP20" s="13">
        <f t="shared" si="114"/>
        <v>24068.208000000002</v>
      </c>
    </row>
    <row r="21" spans="1:120" s="1" customFormat="1" x14ac:dyDescent="0.2">
      <c r="A21" s="92" t="s">
        <v>36</v>
      </c>
      <c r="B21" s="92"/>
      <c r="C21" s="92"/>
      <c r="D21" s="92"/>
      <c r="E21" s="92"/>
      <c r="F21" s="92"/>
      <c r="G21" s="13" t="s">
        <v>4</v>
      </c>
      <c r="H21" s="13">
        <v>0</v>
      </c>
      <c r="I21" s="13">
        <f>0*12*I35</f>
        <v>0</v>
      </c>
      <c r="J21" s="13">
        <f t="shared" ref="J21:K21" si="115">0*12*J35</f>
        <v>0</v>
      </c>
      <c r="K21" s="13">
        <f t="shared" si="115"/>
        <v>0</v>
      </c>
      <c r="L21" s="13">
        <f t="shared" ref="L21:AW21" si="116">0*12*L35</f>
        <v>0</v>
      </c>
      <c r="M21" s="13">
        <f t="shared" si="116"/>
        <v>0</v>
      </c>
      <c r="N21" s="13">
        <f t="shared" si="116"/>
        <v>0</v>
      </c>
      <c r="O21" s="13">
        <f t="shared" si="116"/>
        <v>0</v>
      </c>
      <c r="P21" s="13">
        <f t="shared" si="116"/>
        <v>0</v>
      </c>
      <c r="Q21" s="13">
        <f t="shared" si="116"/>
        <v>0</v>
      </c>
      <c r="R21" s="13">
        <f t="shared" si="116"/>
        <v>0</v>
      </c>
      <c r="S21" s="13">
        <f t="shared" si="116"/>
        <v>0</v>
      </c>
      <c r="T21" s="13">
        <f t="shared" si="116"/>
        <v>0</v>
      </c>
      <c r="U21" s="13">
        <f t="shared" si="116"/>
        <v>0</v>
      </c>
      <c r="V21" s="13">
        <f t="shared" si="116"/>
        <v>0</v>
      </c>
      <c r="W21" s="13">
        <f t="shared" si="116"/>
        <v>0</v>
      </c>
      <c r="X21" s="13">
        <f t="shared" si="116"/>
        <v>0</v>
      </c>
      <c r="Y21" s="13">
        <f t="shared" si="116"/>
        <v>0</v>
      </c>
      <c r="Z21" s="13">
        <f t="shared" si="116"/>
        <v>0</v>
      </c>
      <c r="AA21" s="13">
        <f t="shared" si="116"/>
        <v>0</v>
      </c>
      <c r="AB21" s="13">
        <f t="shared" si="116"/>
        <v>0</v>
      </c>
      <c r="AC21" s="13">
        <f t="shared" si="116"/>
        <v>0</v>
      </c>
      <c r="AD21" s="13">
        <f t="shared" ref="AD21:AL21" si="117">0*12*AD35</f>
        <v>0</v>
      </c>
      <c r="AE21" s="13">
        <f t="shared" si="117"/>
        <v>0</v>
      </c>
      <c r="AF21" s="13">
        <f t="shared" si="117"/>
        <v>0</v>
      </c>
      <c r="AG21" s="13">
        <f t="shared" si="117"/>
        <v>0</v>
      </c>
      <c r="AH21" s="13">
        <f t="shared" si="117"/>
        <v>0</v>
      </c>
      <c r="AI21" s="13">
        <f t="shared" si="117"/>
        <v>0</v>
      </c>
      <c r="AJ21" s="13">
        <f t="shared" si="117"/>
        <v>0</v>
      </c>
      <c r="AK21" s="13">
        <f t="shared" si="117"/>
        <v>0</v>
      </c>
      <c r="AL21" s="13">
        <f t="shared" si="117"/>
        <v>0</v>
      </c>
      <c r="AM21" s="13">
        <f t="shared" si="116"/>
        <v>0</v>
      </c>
      <c r="AN21" s="13">
        <f t="shared" si="116"/>
        <v>0</v>
      </c>
      <c r="AO21" s="13">
        <f t="shared" si="116"/>
        <v>0</v>
      </c>
      <c r="AP21" s="13">
        <f t="shared" si="116"/>
        <v>0</v>
      </c>
      <c r="AQ21" s="13">
        <f t="shared" si="116"/>
        <v>0</v>
      </c>
      <c r="AR21" s="13">
        <f t="shared" si="116"/>
        <v>0</v>
      </c>
      <c r="AS21" s="13">
        <f t="shared" si="116"/>
        <v>0</v>
      </c>
      <c r="AT21" s="13">
        <f t="shared" si="116"/>
        <v>0</v>
      </c>
      <c r="AU21" s="13">
        <f t="shared" si="116"/>
        <v>0</v>
      </c>
      <c r="AV21" s="13">
        <f t="shared" si="116"/>
        <v>0</v>
      </c>
      <c r="AW21" s="13">
        <f t="shared" si="116"/>
        <v>0</v>
      </c>
      <c r="AX21" s="13" t="s">
        <v>4</v>
      </c>
      <c r="AY21" s="13">
        <v>4.7</v>
      </c>
      <c r="AZ21" s="13">
        <f t="shared" ref="AZ21:BU21" si="118">4.7*12*AZ35</f>
        <v>11748.120000000003</v>
      </c>
      <c r="BA21" s="13">
        <f t="shared" si="118"/>
        <v>22334.400000000001</v>
      </c>
      <c r="BB21" s="13">
        <f t="shared" si="118"/>
        <v>29694.600000000002</v>
      </c>
      <c r="BC21" s="13">
        <f t="shared" si="118"/>
        <v>4760.1600000000008</v>
      </c>
      <c r="BD21" s="13">
        <f t="shared" si="118"/>
        <v>11336.400000000001</v>
      </c>
      <c r="BE21" s="13">
        <f t="shared" si="118"/>
        <v>4794.0000000000009</v>
      </c>
      <c r="BF21" s="13">
        <f t="shared" si="118"/>
        <v>6215.2800000000007</v>
      </c>
      <c r="BG21" s="13">
        <f t="shared" si="118"/>
        <v>40326.000000000007</v>
      </c>
      <c r="BH21" s="13">
        <f t="shared" si="118"/>
        <v>25430.760000000002</v>
      </c>
      <c r="BI21" s="13">
        <f t="shared" si="118"/>
        <v>4455.6000000000004</v>
      </c>
      <c r="BJ21" s="13">
        <f t="shared" si="118"/>
        <v>18769.920000000002</v>
      </c>
      <c r="BK21" s="13">
        <f t="shared" si="118"/>
        <v>18589.440000000002</v>
      </c>
      <c r="BL21" s="13">
        <f t="shared" si="118"/>
        <v>27308.880000000001</v>
      </c>
      <c r="BM21" s="13">
        <f t="shared" si="118"/>
        <v>27506.280000000002</v>
      </c>
      <c r="BN21" s="13">
        <f t="shared" si="118"/>
        <v>18375.120000000003</v>
      </c>
      <c r="BO21" s="13">
        <f t="shared" si="118"/>
        <v>40190.640000000007</v>
      </c>
      <c r="BP21" s="13">
        <f t="shared" si="118"/>
        <v>33016.560000000005</v>
      </c>
      <c r="BQ21" s="13">
        <f t="shared" si="118"/>
        <v>5217.0000000000009</v>
      </c>
      <c r="BR21" s="13">
        <f t="shared" si="118"/>
        <v>5566.68</v>
      </c>
      <c r="BS21" s="13">
        <f t="shared" si="118"/>
        <v>29463.360000000001</v>
      </c>
      <c r="BT21" s="13">
        <f t="shared" si="118"/>
        <v>29130.600000000002</v>
      </c>
      <c r="BU21" s="13">
        <f t="shared" si="118"/>
        <v>23394.720000000005</v>
      </c>
      <c r="BV21" s="28">
        <v>0</v>
      </c>
      <c r="BW21" s="13">
        <f t="shared" ref="BW21:CI21" si="119">0*12*BW35</f>
        <v>0</v>
      </c>
      <c r="BX21" s="13">
        <f t="shared" si="119"/>
        <v>0</v>
      </c>
      <c r="BY21" s="13">
        <f t="shared" si="119"/>
        <v>0</v>
      </c>
      <c r="BZ21" s="13">
        <f t="shared" si="119"/>
        <v>0</v>
      </c>
      <c r="CA21" s="13">
        <f t="shared" si="119"/>
        <v>0</v>
      </c>
      <c r="CB21" s="13">
        <f t="shared" si="119"/>
        <v>0</v>
      </c>
      <c r="CC21" s="13">
        <f t="shared" si="119"/>
        <v>0</v>
      </c>
      <c r="CD21" s="13">
        <f t="shared" si="119"/>
        <v>0</v>
      </c>
      <c r="CE21" s="13">
        <f t="shared" si="119"/>
        <v>0</v>
      </c>
      <c r="CF21" s="13">
        <f t="shared" si="119"/>
        <v>0</v>
      </c>
      <c r="CG21" s="13">
        <f t="shared" si="119"/>
        <v>0</v>
      </c>
      <c r="CH21" s="13">
        <f t="shared" si="119"/>
        <v>0</v>
      </c>
      <c r="CI21" s="13">
        <f t="shared" si="119"/>
        <v>0</v>
      </c>
      <c r="CJ21" s="13" t="s">
        <v>4</v>
      </c>
      <c r="CK21" s="28">
        <v>4.7</v>
      </c>
      <c r="CL21" s="13">
        <f>4.7*12*CL35</f>
        <v>5436.9600000000009</v>
      </c>
      <c r="CM21" s="13">
        <f t="shared" ref="CM21:CP21" si="120">4.7*12*CM35</f>
        <v>41561.160000000003</v>
      </c>
      <c r="CN21" s="13">
        <f t="shared" si="120"/>
        <v>18865.800000000003</v>
      </c>
      <c r="CO21" s="13">
        <f t="shared" si="120"/>
        <v>19689.240000000002</v>
      </c>
      <c r="CP21" s="13">
        <f t="shared" si="120"/>
        <v>40500.840000000004</v>
      </c>
      <c r="CQ21" s="44">
        <v>0</v>
      </c>
      <c r="CR21" s="13">
        <f t="shared" ref="CR21" si="121">0*12*CR35</f>
        <v>0</v>
      </c>
      <c r="CS21" s="13" t="s">
        <v>4</v>
      </c>
      <c r="CT21" s="28">
        <v>0</v>
      </c>
      <c r="CU21" s="13">
        <f t="shared" ref="CU21:CV21" si="122">0*12*CU35</f>
        <v>0</v>
      </c>
      <c r="CV21" s="13">
        <f t="shared" si="122"/>
        <v>0</v>
      </c>
      <c r="CW21" s="13">
        <f t="shared" ref="CW21:CX21" si="123">0*12*CW35</f>
        <v>0</v>
      </c>
      <c r="CX21" s="13">
        <f t="shared" si="123"/>
        <v>0</v>
      </c>
      <c r="CY21" s="28">
        <v>4.7</v>
      </c>
      <c r="CZ21" s="13">
        <f>4.7*12*CZ35</f>
        <v>4765.8</v>
      </c>
      <c r="DA21" s="13">
        <f t="shared" ref="DA21:DP21" si="124">4.7*12*DA35</f>
        <v>11347.68</v>
      </c>
      <c r="DB21" s="13">
        <f t="shared" si="124"/>
        <v>11607.120000000003</v>
      </c>
      <c r="DC21" s="13">
        <f t="shared" si="124"/>
        <v>7715.5200000000013</v>
      </c>
      <c r="DD21" s="13">
        <f t="shared" si="124"/>
        <v>6294.2400000000007</v>
      </c>
      <c r="DE21" s="13">
        <f t="shared" si="124"/>
        <v>37381.919999999998</v>
      </c>
      <c r="DF21" s="13">
        <f t="shared" si="124"/>
        <v>40923.840000000004</v>
      </c>
      <c r="DG21" s="13">
        <f t="shared" si="124"/>
        <v>40720.800000000003</v>
      </c>
      <c r="DH21" s="13">
        <f t="shared" si="124"/>
        <v>33761.040000000008</v>
      </c>
      <c r="DI21" s="13">
        <f t="shared" si="124"/>
        <v>27342.720000000005</v>
      </c>
      <c r="DJ21" s="13">
        <f t="shared" si="124"/>
        <v>34353.240000000005</v>
      </c>
      <c r="DK21" s="13">
        <f t="shared" si="124"/>
        <v>32886.840000000004</v>
      </c>
      <c r="DL21" s="13">
        <f t="shared" si="124"/>
        <v>33208.32</v>
      </c>
      <c r="DM21" s="13">
        <f t="shared" si="124"/>
        <v>33467.760000000002</v>
      </c>
      <c r="DN21" s="13">
        <f t="shared" si="124"/>
        <v>5256.4800000000005</v>
      </c>
      <c r="DO21" s="13">
        <f t="shared" si="124"/>
        <v>5668.2000000000007</v>
      </c>
      <c r="DP21" s="13">
        <f t="shared" si="124"/>
        <v>29079.840000000004</v>
      </c>
    </row>
    <row r="22" spans="1:120" s="1" customFormat="1" ht="13.5" customHeight="1" x14ac:dyDescent="0.2">
      <c r="A22" s="93" t="s">
        <v>10</v>
      </c>
      <c r="B22" s="94"/>
      <c r="C22" s="94"/>
      <c r="D22" s="94"/>
      <c r="E22" s="94"/>
      <c r="F22" s="95"/>
      <c r="G22" s="12"/>
      <c r="H22" s="16">
        <f t="shared" ref="H22" si="125">SUM(H23:H27)</f>
        <v>1.94</v>
      </c>
      <c r="I22" s="16">
        <f t="shared" ref="I22:K22" si="126">SUM(I23:I27)</f>
        <v>16966.464</v>
      </c>
      <c r="J22" s="16">
        <f t="shared" si="126"/>
        <v>16940.856</v>
      </c>
      <c r="K22" s="16">
        <f t="shared" si="126"/>
        <v>17050.271999999997</v>
      </c>
      <c r="L22" s="16">
        <f t="shared" ref="L22:M22" si="127">SUM(L23:L27)</f>
        <v>17297.04</v>
      </c>
      <c r="M22" s="16">
        <f t="shared" si="127"/>
        <v>17152.703999999998</v>
      </c>
      <c r="N22" s="16">
        <f t="shared" ref="N22:Q22" si="128">SUM(N23:N27)</f>
        <v>17227.2</v>
      </c>
      <c r="O22" s="16">
        <f t="shared" si="128"/>
        <v>12107.928</v>
      </c>
      <c r="P22" s="16">
        <f t="shared" si="128"/>
        <v>12464.112000000001</v>
      </c>
      <c r="Q22" s="16">
        <f t="shared" si="128"/>
        <v>12336.072</v>
      </c>
      <c r="R22" s="16">
        <f t="shared" ref="R22:Y22" si="129">SUM(R23:R27)</f>
        <v>12587.496000000001</v>
      </c>
      <c r="S22" s="16">
        <f t="shared" si="129"/>
        <v>17071.223999999998</v>
      </c>
      <c r="T22" s="16">
        <f t="shared" si="129"/>
        <v>16873.344000000001</v>
      </c>
      <c r="U22" s="16">
        <f t="shared" si="129"/>
        <v>11316.408000000001</v>
      </c>
      <c r="V22" s="16">
        <f t="shared" si="129"/>
        <v>17148.048000000003</v>
      </c>
      <c r="W22" s="16">
        <f t="shared" si="129"/>
        <v>17006.04</v>
      </c>
      <c r="X22" s="16">
        <f t="shared" si="129"/>
        <v>17455.344000000001</v>
      </c>
      <c r="Y22" s="16">
        <f t="shared" si="129"/>
        <v>17313.336000000003</v>
      </c>
      <c r="Z22" s="16">
        <f t="shared" ref="Z22:AW22" si="130">SUM(Z23:Z27)</f>
        <v>17138.736000000004</v>
      </c>
      <c r="AA22" s="16">
        <f t="shared" si="130"/>
        <v>3519.9359999999997</v>
      </c>
      <c r="AB22" s="16">
        <f t="shared" si="130"/>
        <v>17692.8</v>
      </c>
      <c r="AC22" s="16">
        <f t="shared" si="130"/>
        <v>17192.28</v>
      </c>
      <c r="AD22" s="16">
        <f t="shared" ref="AD22:AL22" si="131">SUM(AD23:AD27)</f>
        <v>16980.432000000001</v>
      </c>
      <c r="AE22" s="16">
        <f t="shared" si="131"/>
        <v>12452.472</v>
      </c>
      <c r="AF22" s="16">
        <f t="shared" si="131"/>
        <v>12659.663999999999</v>
      </c>
      <c r="AG22" s="16">
        <f t="shared" si="131"/>
        <v>9679.8240000000005</v>
      </c>
      <c r="AH22" s="16">
        <f t="shared" si="131"/>
        <v>9868.3919999999998</v>
      </c>
      <c r="AI22" s="16">
        <f t="shared" si="131"/>
        <v>7468.2240000000002</v>
      </c>
      <c r="AJ22" s="16">
        <f t="shared" si="131"/>
        <v>7954.7759999999998</v>
      </c>
      <c r="AK22" s="16">
        <f t="shared" si="131"/>
        <v>17196.936000000002</v>
      </c>
      <c r="AL22" s="16">
        <f t="shared" si="131"/>
        <v>16791.864000000001</v>
      </c>
      <c r="AM22" s="16">
        <f t="shared" si="130"/>
        <v>12471.096000000001</v>
      </c>
      <c r="AN22" s="16">
        <f t="shared" si="130"/>
        <v>15418.344000000001</v>
      </c>
      <c r="AO22" s="16">
        <f t="shared" si="130"/>
        <v>18014.063999999998</v>
      </c>
      <c r="AP22" s="16">
        <f t="shared" si="130"/>
        <v>17189.952000000001</v>
      </c>
      <c r="AQ22" s="16">
        <f t="shared" si="130"/>
        <v>17059.583999999999</v>
      </c>
      <c r="AR22" s="16">
        <f t="shared" si="130"/>
        <v>7903.5600000000013</v>
      </c>
      <c r="AS22" s="16">
        <f t="shared" si="130"/>
        <v>17043.288</v>
      </c>
      <c r="AT22" s="16">
        <f t="shared" si="130"/>
        <v>17175.984</v>
      </c>
      <c r="AU22" s="16">
        <f t="shared" si="130"/>
        <v>9593.6880000000019</v>
      </c>
      <c r="AV22" s="16">
        <f t="shared" si="130"/>
        <v>15932.832000000002</v>
      </c>
      <c r="AW22" s="16">
        <f t="shared" si="130"/>
        <v>12606.12</v>
      </c>
      <c r="AX22" s="12"/>
      <c r="AY22" s="16">
        <v>3.23</v>
      </c>
      <c r="AZ22" s="16">
        <f t="shared" ref="AZ22:BA22" si="132">SUM(AZ23:AZ27)</f>
        <v>8073.7080000000005</v>
      </c>
      <c r="BA22" s="16">
        <f t="shared" si="132"/>
        <v>15348.96</v>
      </c>
      <c r="BB22" s="16">
        <f t="shared" ref="BB22:BE22" si="133">SUM(BB23:BB27)</f>
        <v>20407.14</v>
      </c>
      <c r="BC22" s="16">
        <f t="shared" si="133"/>
        <v>3271.3440000000001</v>
      </c>
      <c r="BD22" s="16">
        <f t="shared" si="133"/>
        <v>7790.76</v>
      </c>
      <c r="BE22" s="16">
        <f t="shared" si="133"/>
        <v>3294.6000000000004</v>
      </c>
      <c r="BF22" s="16">
        <f t="shared" ref="BF22:BR22" si="134">SUM(BF23:BF27)</f>
        <v>4271.3519999999999</v>
      </c>
      <c r="BG22" s="16">
        <f t="shared" si="134"/>
        <v>27713.4</v>
      </c>
      <c r="BH22" s="16">
        <f t="shared" si="134"/>
        <v>17476.883999999998</v>
      </c>
      <c r="BI22" s="16">
        <f t="shared" si="134"/>
        <v>3062.04</v>
      </c>
      <c r="BJ22" s="16">
        <f t="shared" si="134"/>
        <v>12899.328</v>
      </c>
      <c r="BK22" s="16">
        <f t="shared" si="134"/>
        <v>12775.296</v>
      </c>
      <c r="BL22" s="16">
        <f t="shared" si="134"/>
        <v>18767.592000000001</v>
      </c>
      <c r="BM22" s="16">
        <f t="shared" si="134"/>
        <v>18903.252</v>
      </c>
      <c r="BN22" s="16">
        <f t="shared" si="134"/>
        <v>12628.008000000002</v>
      </c>
      <c r="BO22" s="16">
        <f t="shared" si="134"/>
        <v>27620.376</v>
      </c>
      <c r="BP22" s="16">
        <f t="shared" si="134"/>
        <v>22690.103999999999</v>
      </c>
      <c r="BQ22" s="16">
        <f t="shared" si="134"/>
        <v>3585.3</v>
      </c>
      <c r="BR22" s="16">
        <f t="shared" si="134"/>
        <v>3825.6120000000001</v>
      </c>
      <c r="BS22" s="16">
        <f t="shared" ref="BS22:BU22" si="135">SUM(BS23:BS27)</f>
        <v>20248.223999999998</v>
      </c>
      <c r="BT22" s="16">
        <f t="shared" si="135"/>
        <v>20019.54</v>
      </c>
      <c r="BU22" s="16">
        <f t="shared" si="135"/>
        <v>16077.648000000001</v>
      </c>
      <c r="BV22" s="29">
        <f t="shared" ref="BV22" si="136">SUM(BV23:BV27)</f>
        <v>5.2099999999999991</v>
      </c>
      <c r="BW22" s="16">
        <f t="shared" ref="BW22" si="137">SUM(BW23:BW27)</f>
        <v>45320.747999999992</v>
      </c>
      <c r="BX22" s="16">
        <f t="shared" ref="BX22:BY22" si="138">SUM(BX23:BX27)</f>
        <v>34467.275999999998</v>
      </c>
      <c r="BY22" s="16">
        <f t="shared" si="138"/>
        <v>32279.075999999994</v>
      </c>
      <c r="BZ22" s="16">
        <f t="shared" ref="BZ22:CC22" si="139">SUM(BZ23:BZ27)</f>
        <v>45358.259999999995</v>
      </c>
      <c r="CA22" s="16">
        <f t="shared" si="139"/>
        <v>45076.919999999991</v>
      </c>
      <c r="CB22" s="16">
        <f t="shared" si="139"/>
        <v>25476.9</v>
      </c>
      <c r="CC22" s="16">
        <f t="shared" si="139"/>
        <v>21062.987999999998</v>
      </c>
      <c r="CD22" s="16">
        <f t="shared" ref="CD22:CI22" si="140">SUM(CD23:CD27)</f>
        <v>25376.867999999999</v>
      </c>
      <c r="CE22" s="16">
        <f t="shared" si="140"/>
        <v>21138.011999999999</v>
      </c>
      <c r="CF22" s="16">
        <f t="shared" si="140"/>
        <v>45364.511999999995</v>
      </c>
      <c r="CG22" s="16">
        <f t="shared" si="140"/>
        <v>25139.292000000001</v>
      </c>
      <c r="CH22" s="16">
        <f t="shared" si="140"/>
        <v>18374.627999999997</v>
      </c>
      <c r="CI22" s="16">
        <f t="shared" si="140"/>
        <v>33435.695999999996</v>
      </c>
      <c r="CJ22" s="12"/>
      <c r="CK22" s="29">
        <f t="shared" ref="CK22" si="141">SUM(CK23:CK27)</f>
        <v>1.9</v>
      </c>
      <c r="CL22" s="16">
        <f t="shared" ref="CL22:CN22" si="142">SUM(CL23:CL27)</f>
        <v>2197.92</v>
      </c>
      <c r="CM22" s="16">
        <f t="shared" si="142"/>
        <v>16801.32</v>
      </c>
      <c r="CN22" s="16">
        <f t="shared" si="142"/>
        <v>7626.6</v>
      </c>
      <c r="CO22" s="16">
        <f t="shared" ref="CO22:CP22" si="143">SUM(CO23:CO27)</f>
        <v>7959.4800000000014</v>
      </c>
      <c r="CP22" s="16">
        <f t="shared" si="143"/>
        <v>16372.68</v>
      </c>
      <c r="CQ22" s="45">
        <f t="shared" ref="CQ22:CR22" si="144">SUM(CQ23:CQ27)</f>
        <v>2.98</v>
      </c>
      <c r="CR22" s="16">
        <f t="shared" si="144"/>
        <v>26201.351999999999</v>
      </c>
      <c r="CS22" s="12"/>
      <c r="CT22" s="29">
        <f t="shared" ref="CT22" si="145">SUM(CT23:CT27)</f>
        <v>1.94</v>
      </c>
      <c r="CU22" s="16">
        <f t="shared" ref="CU22:DB22" si="146">SUM(CU23:CU27)</f>
        <v>7719.648000000001</v>
      </c>
      <c r="CV22" s="16">
        <f t="shared" si="146"/>
        <v>7950.1200000000008</v>
      </c>
      <c r="CW22" s="16">
        <f t="shared" si="146"/>
        <v>13770.12</v>
      </c>
      <c r="CX22" s="16">
        <f t="shared" ref="CX22:CZ22" si="147">SUM(CX23:CX27)</f>
        <v>5687.3040000000001</v>
      </c>
      <c r="CY22" s="29">
        <f t="shared" ref="CY22" si="148">SUM(CY23:CY27)</f>
        <v>1.61</v>
      </c>
      <c r="CZ22" s="16">
        <f t="shared" si="147"/>
        <v>1632.54</v>
      </c>
      <c r="DA22" s="16">
        <f t="shared" si="146"/>
        <v>3887.1840000000002</v>
      </c>
      <c r="DB22" s="16">
        <f t="shared" si="146"/>
        <v>3976.0560000000005</v>
      </c>
      <c r="DC22" s="16">
        <f t="shared" ref="DC22:DF22" si="149">SUM(DC23:DC27)</f>
        <v>2642.9760000000006</v>
      </c>
      <c r="DD22" s="16">
        <f t="shared" si="149"/>
        <v>2156.1120000000001</v>
      </c>
      <c r="DE22" s="16">
        <f t="shared" si="149"/>
        <v>12805.295999999998</v>
      </c>
      <c r="DF22" s="16">
        <f t="shared" si="149"/>
        <v>14018.592000000002</v>
      </c>
      <c r="DG22" s="16">
        <f t="shared" ref="DG22:DN22" si="150">SUM(DG23:DG27)</f>
        <v>13949.04</v>
      </c>
      <c r="DH22" s="16">
        <f t="shared" si="150"/>
        <v>11564.952000000001</v>
      </c>
      <c r="DI22" s="16">
        <f t="shared" si="150"/>
        <v>9366.3359999999993</v>
      </c>
      <c r="DJ22" s="16">
        <f t="shared" si="150"/>
        <v>11767.812000000002</v>
      </c>
      <c r="DK22" s="16">
        <f t="shared" si="150"/>
        <v>11265.492</v>
      </c>
      <c r="DL22" s="16">
        <f t="shared" si="150"/>
        <v>11375.615999999998</v>
      </c>
      <c r="DM22" s="16">
        <f t="shared" si="150"/>
        <v>11464.487999999999</v>
      </c>
      <c r="DN22" s="16">
        <f t="shared" si="150"/>
        <v>1800.6240000000003</v>
      </c>
      <c r="DO22" s="16">
        <f t="shared" ref="DO22:DP22" si="151">SUM(DO23:DO27)</f>
        <v>1941.6600000000003</v>
      </c>
      <c r="DP22" s="16">
        <f t="shared" si="151"/>
        <v>9961.3920000000016</v>
      </c>
    </row>
    <row r="23" spans="1:120" s="1" customFormat="1" x14ac:dyDescent="0.2">
      <c r="A23" s="102" t="s">
        <v>38</v>
      </c>
      <c r="B23" s="92"/>
      <c r="C23" s="92"/>
      <c r="D23" s="92"/>
      <c r="E23" s="92"/>
      <c r="F23" s="92"/>
      <c r="G23" s="13" t="s">
        <v>4</v>
      </c>
      <c r="H23" s="13">
        <v>1.02</v>
      </c>
      <c r="I23" s="13">
        <f>1.02*12*I35</f>
        <v>8920.5119999999988</v>
      </c>
      <c r="J23" s="13">
        <f t="shared" ref="J23:K23" si="152">1.02*12*J35</f>
        <v>8907.0480000000007</v>
      </c>
      <c r="K23" s="13">
        <f t="shared" si="152"/>
        <v>8964.5759999999991</v>
      </c>
      <c r="L23" s="13">
        <f t="shared" ref="L23:AW23" si="153">1.02*12*L35</f>
        <v>9094.32</v>
      </c>
      <c r="M23" s="13">
        <f t="shared" si="153"/>
        <v>9018.4319999999989</v>
      </c>
      <c r="N23" s="13">
        <f t="shared" si="153"/>
        <v>9057.6</v>
      </c>
      <c r="O23" s="13">
        <f t="shared" si="153"/>
        <v>6366.0240000000003</v>
      </c>
      <c r="P23" s="13">
        <f t="shared" si="153"/>
        <v>6553.2960000000003</v>
      </c>
      <c r="Q23" s="13">
        <f t="shared" si="153"/>
        <v>6485.9759999999997</v>
      </c>
      <c r="R23" s="13">
        <f t="shared" si="153"/>
        <v>6618.1680000000006</v>
      </c>
      <c r="S23" s="13">
        <f t="shared" si="153"/>
        <v>8975.5919999999987</v>
      </c>
      <c r="T23" s="13">
        <f t="shared" si="153"/>
        <v>8871.5519999999997</v>
      </c>
      <c r="U23" s="13">
        <f t="shared" si="153"/>
        <v>5949.8640000000005</v>
      </c>
      <c r="V23" s="13">
        <f t="shared" si="153"/>
        <v>9015.9840000000004</v>
      </c>
      <c r="W23" s="13">
        <f t="shared" si="153"/>
        <v>8941.32</v>
      </c>
      <c r="X23" s="13">
        <f t="shared" si="153"/>
        <v>9177.5519999999997</v>
      </c>
      <c r="Y23" s="13">
        <f t="shared" si="153"/>
        <v>9102.8880000000008</v>
      </c>
      <c r="Z23" s="13">
        <f t="shared" si="153"/>
        <v>9011.0880000000016</v>
      </c>
      <c r="AA23" s="13">
        <f t="shared" si="153"/>
        <v>1850.6879999999999</v>
      </c>
      <c r="AB23" s="13">
        <f t="shared" si="153"/>
        <v>9302.4</v>
      </c>
      <c r="AC23" s="13">
        <f t="shared" si="153"/>
        <v>9039.24</v>
      </c>
      <c r="AD23" s="13">
        <f t="shared" ref="AD23:AL23" si="154">1.02*12*AD35</f>
        <v>8927.8559999999998</v>
      </c>
      <c r="AE23" s="13">
        <f t="shared" si="154"/>
        <v>6547.1759999999995</v>
      </c>
      <c r="AF23" s="13">
        <f t="shared" si="154"/>
        <v>6656.1119999999992</v>
      </c>
      <c r="AG23" s="13">
        <f t="shared" si="154"/>
        <v>5089.3919999999998</v>
      </c>
      <c r="AH23" s="13">
        <f t="shared" si="154"/>
        <v>5188.5360000000001</v>
      </c>
      <c r="AI23" s="13">
        <f t="shared" si="154"/>
        <v>3926.5920000000001</v>
      </c>
      <c r="AJ23" s="13">
        <f t="shared" si="154"/>
        <v>4182.4080000000004</v>
      </c>
      <c r="AK23" s="13">
        <f t="shared" si="154"/>
        <v>9041.6880000000001</v>
      </c>
      <c r="AL23" s="13">
        <f t="shared" si="154"/>
        <v>8828.7119999999995</v>
      </c>
      <c r="AM23" s="13">
        <f t="shared" si="153"/>
        <v>6556.9680000000008</v>
      </c>
      <c r="AN23" s="13">
        <f t="shared" si="153"/>
        <v>8106.5519999999997</v>
      </c>
      <c r="AO23" s="13">
        <f t="shared" si="153"/>
        <v>9471.3119999999999</v>
      </c>
      <c r="AP23" s="13">
        <f t="shared" si="153"/>
        <v>9038.0159999999996</v>
      </c>
      <c r="AQ23" s="13">
        <f t="shared" si="153"/>
        <v>8969.4719999999998</v>
      </c>
      <c r="AR23" s="13">
        <f t="shared" si="153"/>
        <v>4155.4800000000005</v>
      </c>
      <c r="AS23" s="13">
        <f t="shared" si="153"/>
        <v>8960.9040000000005</v>
      </c>
      <c r="AT23" s="13">
        <f t="shared" si="153"/>
        <v>9030.6720000000005</v>
      </c>
      <c r="AU23" s="13">
        <f t="shared" si="153"/>
        <v>5044.1040000000003</v>
      </c>
      <c r="AV23" s="13">
        <f t="shared" si="153"/>
        <v>8377.0560000000005</v>
      </c>
      <c r="AW23" s="13">
        <f t="shared" si="153"/>
        <v>6627.96</v>
      </c>
      <c r="AX23" s="13" t="s">
        <v>4</v>
      </c>
      <c r="AY23" s="13">
        <v>1.02</v>
      </c>
      <c r="AZ23" s="13">
        <f t="shared" ref="AZ23:BA23" si="155">1.02*12*AZ35</f>
        <v>2549.5920000000001</v>
      </c>
      <c r="BA23" s="13">
        <f t="shared" si="155"/>
        <v>4847.04</v>
      </c>
      <c r="BB23" s="13">
        <f t="shared" ref="BB23:BE23" si="156">1.02*12*BB35</f>
        <v>6444.36</v>
      </c>
      <c r="BC23" s="13">
        <f t="shared" si="156"/>
        <v>1033.056</v>
      </c>
      <c r="BD23" s="13">
        <f t="shared" si="156"/>
        <v>2460.2400000000002</v>
      </c>
      <c r="BE23" s="13">
        <f t="shared" si="156"/>
        <v>1040.4000000000001</v>
      </c>
      <c r="BF23" s="13">
        <f t="shared" ref="BF23:BR23" si="157">1.02*12*BF35</f>
        <v>1348.848</v>
      </c>
      <c r="BG23" s="13">
        <f t="shared" si="157"/>
        <v>8751.6</v>
      </c>
      <c r="BH23" s="13">
        <f t="shared" si="157"/>
        <v>5519.0159999999996</v>
      </c>
      <c r="BI23" s="13">
        <f t="shared" si="157"/>
        <v>966.96</v>
      </c>
      <c r="BJ23" s="13">
        <f t="shared" si="157"/>
        <v>4073.4720000000002</v>
      </c>
      <c r="BK23" s="13">
        <f t="shared" si="157"/>
        <v>4034.3040000000005</v>
      </c>
      <c r="BL23" s="13">
        <f t="shared" si="157"/>
        <v>5926.6080000000002</v>
      </c>
      <c r="BM23" s="13">
        <f t="shared" si="157"/>
        <v>5969.4480000000003</v>
      </c>
      <c r="BN23" s="13">
        <f t="shared" si="157"/>
        <v>3987.7920000000004</v>
      </c>
      <c r="BO23" s="13">
        <f t="shared" si="157"/>
        <v>8722.2240000000002</v>
      </c>
      <c r="BP23" s="13">
        <f t="shared" si="157"/>
        <v>7165.2960000000003</v>
      </c>
      <c r="BQ23" s="13">
        <f t="shared" si="157"/>
        <v>1132.2</v>
      </c>
      <c r="BR23" s="13">
        <f t="shared" si="157"/>
        <v>1208.088</v>
      </c>
      <c r="BS23" s="13">
        <f t="shared" ref="BS23:BU23" si="158">1.02*12*BS35</f>
        <v>6394.1759999999995</v>
      </c>
      <c r="BT23" s="13">
        <f t="shared" si="158"/>
        <v>6321.96</v>
      </c>
      <c r="BU23" s="13">
        <f t="shared" si="158"/>
        <v>5077.152</v>
      </c>
      <c r="BV23" s="28">
        <v>1.1499999999999999</v>
      </c>
      <c r="BW23" s="13">
        <f t="shared" ref="BW23:CI23" si="159">1.15*12*BW35</f>
        <v>10003.619999999999</v>
      </c>
      <c r="BX23" s="13">
        <f t="shared" si="159"/>
        <v>7607.9399999999987</v>
      </c>
      <c r="BY23" s="13">
        <f t="shared" si="159"/>
        <v>7124.9399999999987</v>
      </c>
      <c r="BZ23" s="13">
        <f t="shared" si="159"/>
        <v>10011.9</v>
      </c>
      <c r="CA23" s="13">
        <f t="shared" si="159"/>
        <v>9949.7999999999993</v>
      </c>
      <c r="CB23" s="13">
        <f t="shared" si="159"/>
        <v>5623.5</v>
      </c>
      <c r="CC23" s="13">
        <f t="shared" si="159"/>
        <v>4649.2199999999993</v>
      </c>
      <c r="CD23" s="13">
        <f t="shared" si="159"/>
        <v>5601.4199999999992</v>
      </c>
      <c r="CE23" s="13">
        <f t="shared" si="159"/>
        <v>4665.78</v>
      </c>
      <c r="CF23" s="13">
        <f t="shared" si="159"/>
        <v>10013.279999999999</v>
      </c>
      <c r="CG23" s="13">
        <f t="shared" si="159"/>
        <v>5548.98</v>
      </c>
      <c r="CH23" s="13">
        <f t="shared" si="159"/>
        <v>4055.8199999999993</v>
      </c>
      <c r="CI23" s="13">
        <f t="shared" si="159"/>
        <v>7380.2399999999989</v>
      </c>
      <c r="CJ23" s="13" t="s">
        <v>4</v>
      </c>
      <c r="CK23" s="28">
        <v>1.02</v>
      </c>
      <c r="CL23" s="13">
        <f>1.02*12*CL35</f>
        <v>1179.9360000000001</v>
      </c>
      <c r="CM23" s="13">
        <f t="shared" ref="CM23:CP23" si="160">1.02*12*CM35</f>
        <v>9019.655999999999</v>
      </c>
      <c r="CN23" s="13">
        <f t="shared" si="160"/>
        <v>4094.28</v>
      </c>
      <c r="CO23" s="13">
        <f t="shared" si="160"/>
        <v>4272.9840000000004</v>
      </c>
      <c r="CP23" s="13">
        <f t="shared" si="160"/>
        <v>8789.5439999999999</v>
      </c>
      <c r="CQ23" s="44">
        <v>1.1499999999999999</v>
      </c>
      <c r="CR23" s="13">
        <f t="shared" ref="CR23" si="161">1.15*12*CR35</f>
        <v>10111.26</v>
      </c>
      <c r="CS23" s="13" t="s">
        <v>4</v>
      </c>
      <c r="CT23" s="28">
        <v>1.02</v>
      </c>
      <c r="CU23" s="13">
        <f t="shared" ref="CU23:CV23" si="162">1.02*12*CU35</f>
        <v>4058.7840000000006</v>
      </c>
      <c r="CV23" s="13">
        <f t="shared" si="162"/>
        <v>4179.96</v>
      </c>
      <c r="CW23" s="13">
        <f t="shared" ref="CW23:DA23" si="163">1.02*12*CW35</f>
        <v>7239.96</v>
      </c>
      <c r="CX23" s="13">
        <f t="shared" si="163"/>
        <v>2990.232</v>
      </c>
      <c r="CY23" s="28">
        <v>1.02</v>
      </c>
      <c r="CZ23" s="13">
        <f t="shared" ref="CZ23:DC23" si="164">1.02*12*CZ35</f>
        <v>1034.28</v>
      </c>
      <c r="DA23" s="13">
        <f t="shared" si="163"/>
        <v>2462.6880000000001</v>
      </c>
      <c r="DB23" s="13">
        <f t="shared" si="164"/>
        <v>2518.9920000000002</v>
      </c>
      <c r="DC23" s="13">
        <f t="shared" si="164"/>
        <v>1674.4320000000002</v>
      </c>
      <c r="DD23" s="13">
        <f t="shared" ref="DD23:DK23" si="165">1.02*12*DD35</f>
        <v>1365.9839999999999</v>
      </c>
      <c r="DE23" s="13">
        <f t="shared" si="165"/>
        <v>8112.6719999999996</v>
      </c>
      <c r="DF23" s="13">
        <f t="shared" si="165"/>
        <v>8881.344000000001</v>
      </c>
      <c r="DG23" s="13">
        <f t="shared" si="165"/>
        <v>8837.2800000000007</v>
      </c>
      <c r="DH23" s="13">
        <f t="shared" si="165"/>
        <v>7326.8640000000005</v>
      </c>
      <c r="DI23" s="13">
        <f t="shared" si="165"/>
        <v>5933.9520000000002</v>
      </c>
      <c r="DJ23" s="13">
        <f t="shared" si="165"/>
        <v>7455.384</v>
      </c>
      <c r="DK23" s="13">
        <f t="shared" si="165"/>
        <v>7137.1440000000002</v>
      </c>
      <c r="DL23" s="13">
        <f t="shared" ref="DL23:DO23" si="166">1.02*12*DL35</f>
        <v>7206.9119999999994</v>
      </c>
      <c r="DM23" s="13">
        <f t="shared" si="166"/>
        <v>7263.2159999999994</v>
      </c>
      <c r="DN23" s="13">
        <f t="shared" si="166"/>
        <v>1140.768</v>
      </c>
      <c r="DO23" s="13">
        <f t="shared" si="166"/>
        <v>1230.1200000000001</v>
      </c>
      <c r="DP23" s="13">
        <f t="shared" ref="DP23" si="167">1.02*12*DP35</f>
        <v>6310.9440000000004</v>
      </c>
    </row>
    <row r="24" spans="1:120" s="1" customFormat="1" ht="25.5" customHeight="1" x14ac:dyDescent="0.2">
      <c r="A24" s="102" t="s">
        <v>28</v>
      </c>
      <c r="B24" s="92"/>
      <c r="C24" s="92"/>
      <c r="D24" s="92"/>
      <c r="E24" s="92"/>
      <c r="F24" s="92"/>
      <c r="G24" s="13" t="s">
        <v>3</v>
      </c>
      <c r="H24" s="13">
        <v>0</v>
      </c>
      <c r="I24" s="13">
        <f>0*1242*I35</f>
        <v>0</v>
      </c>
      <c r="J24" s="13">
        <f t="shared" ref="J24:K24" si="168">0*1242*J35</f>
        <v>0</v>
      </c>
      <c r="K24" s="13">
        <f t="shared" si="168"/>
        <v>0</v>
      </c>
      <c r="L24" s="13">
        <f t="shared" ref="L24:AW24" si="169">0*1242*L35</f>
        <v>0</v>
      </c>
      <c r="M24" s="13">
        <f t="shared" si="169"/>
        <v>0</v>
      </c>
      <c r="N24" s="13">
        <f t="shared" si="169"/>
        <v>0</v>
      </c>
      <c r="O24" s="13">
        <f t="shared" si="169"/>
        <v>0</v>
      </c>
      <c r="P24" s="13">
        <f t="shared" si="169"/>
        <v>0</v>
      </c>
      <c r="Q24" s="13">
        <f t="shared" si="169"/>
        <v>0</v>
      </c>
      <c r="R24" s="13">
        <f t="shared" si="169"/>
        <v>0</v>
      </c>
      <c r="S24" s="13">
        <f t="shared" si="169"/>
        <v>0</v>
      </c>
      <c r="T24" s="13">
        <f t="shared" si="169"/>
        <v>0</v>
      </c>
      <c r="U24" s="13">
        <f t="shared" si="169"/>
        <v>0</v>
      </c>
      <c r="V24" s="13">
        <f t="shared" si="169"/>
        <v>0</v>
      </c>
      <c r="W24" s="13">
        <f t="shared" si="169"/>
        <v>0</v>
      </c>
      <c r="X24" s="13">
        <f t="shared" si="169"/>
        <v>0</v>
      </c>
      <c r="Y24" s="13">
        <f t="shared" si="169"/>
        <v>0</v>
      </c>
      <c r="Z24" s="13">
        <f t="shared" si="169"/>
        <v>0</v>
      </c>
      <c r="AA24" s="13">
        <f t="shared" si="169"/>
        <v>0</v>
      </c>
      <c r="AB24" s="13">
        <f t="shared" si="169"/>
        <v>0</v>
      </c>
      <c r="AC24" s="13">
        <f t="shared" si="169"/>
        <v>0</v>
      </c>
      <c r="AD24" s="13">
        <f t="shared" ref="AD24:AL24" si="170">0*1242*AD35</f>
        <v>0</v>
      </c>
      <c r="AE24" s="13">
        <f t="shared" si="170"/>
        <v>0</v>
      </c>
      <c r="AF24" s="13">
        <f t="shared" si="170"/>
        <v>0</v>
      </c>
      <c r="AG24" s="13">
        <f t="shared" si="170"/>
        <v>0</v>
      </c>
      <c r="AH24" s="13">
        <f t="shared" si="170"/>
        <v>0</v>
      </c>
      <c r="AI24" s="13">
        <f t="shared" si="170"/>
        <v>0</v>
      </c>
      <c r="AJ24" s="13">
        <f t="shared" si="170"/>
        <v>0</v>
      </c>
      <c r="AK24" s="13">
        <f t="shared" si="170"/>
        <v>0</v>
      </c>
      <c r="AL24" s="13">
        <f t="shared" si="170"/>
        <v>0</v>
      </c>
      <c r="AM24" s="13">
        <f t="shared" si="169"/>
        <v>0</v>
      </c>
      <c r="AN24" s="13">
        <f t="shared" si="169"/>
        <v>0</v>
      </c>
      <c r="AO24" s="13">
        <f t="shared" si="169"/>
        <v>0</v>
      </c>
      <c r="AP24" s="13">
        <f t="shared" si="169"/>
        <v>0</v>
      </c>
      <c r="AQ24" s="13">
        <f t="shared" si="169"/>
        <v>0</v>
      </c>
      <c r="AR24" s="13">
        <f t="shared" si="169"/>
        <v>0</v>
      </c>
      <c r="AS24" s="13">
        <f t="shared" si="169"/>
        <v>0</v>
      </c>
      <c r="AT24" s="13">
        <f t="shared" si="169"/>
        <v>0</v>
      </c>
      <c r="AU24" s="13">
        <f t="shared" si="169"/>
        <v>0</v>
      </c>
      <c r="AV24" s="13">
        <f t="shared" si="169"/>
        <v>0</v>
      </c>
      <c r="AW24" s="13">
        <f t="shared" si="169"/>
        <v>0</v>
      </c>
      <c r="AX24" s="13" t="s">
        <v>3</v>
      </c>
      <c r="AY24" s="13">
        <v>0</v>
      </c>
      <c r="AZ24" s="13">
        <f t="shared" ref="AZ24:BU24" si="171">0*12*AZ35</f>
        <v>0</v>
      </c>
      <c r="BA24" s="13">
        <f t="shared" si="171"/>
        <v>0</v>
      </c>
      <c r="BB24" s="13">
        <f t="shared" si="171"/>
        <v>0</v>
      </c>
      <c r="BC24" s="13">
        <f t="shared" si="171"/>
        <v>0</v>
      </c>
      <c r="BD24" s="13">
        <f t="shared" si="171"/>
        <v>0</v>
      </c>
      <c r="BE24" s="13">
        <f t="shared" si="171"/>
        <v>0</v>
      </c>
      <c r="BF24" s="13">
        <f t="shared" si="171"/>
        <v>0</v>
      </c>
      <c r="BG24" s="13">
        <f t="shared" si="171"/>
        <v>0</v>
      </c>
      <c r="BH24" s="13">
        <f t="shared" si="171"/>
        <v>0</v>
      </c>
      <c r="BI24" s="13">
        <f t="shared" si="171"/>
        <v>0</v>
      </c>
      <c r="BJ24" s="13">
        <f t="shared" si="171"/>
        <v>0</v>
      </c>
      <c r="BK24" s="13">
        <f t="shared" si="171"/>
        <v>0</v>
      </c>
      <c r="BL24" s="13">
        <f t="shared" si="171"/>
        <v>0</v>
      </c>
      <c r="BM24" s="13">
        <f t="shared" si="171"/>
        <v>0</v>
      </c>
      <c r="BN24" s="13">
        <f t="shared" si="171"/>
        <v>0</v>
      </c>
      <c r="BO24" s="13">
        <f t="shared" si="171"/>
        <v>0</v>
      </c>
      <c r="BP24" s="13">
        <f t="shared" si="171"/>
        <v>0</v>
      </c>
      <c r="BQ24" s="13">
        <f t="shared" si="171"/>
        <v>0</v>
      </c>
      <c r="BR24" s="13">
        <f t="shared" si="171"/>
        <v>0</v>
      </c>
      <c r="BS24" s="13">
        <f t="shared" si="171"/>
        <v>0</v>
      </c>
      <c r="BT24" s="13">
        <f t="shared" si="171"/>
        <v>0</v>
      </c>
      <c r="BU24" s="13">
        <f t="shared" si="171"/>
        <v>0</v>
      </c>
      <c r="BV24" s="28">
        <v>0</v>
      </c>
      <c r="BW24" s="13">
        <f t="shared" ref="BW24" si="172">0*12*BW35</f>
        <v>0</v>
      </c>
      <c r="BX24" s="13">
        <f t="shared" ref="BX24:BY24" si="173">0*12*BX35</f>
        <v>0</v>
      </c>
      <c r="BY24" s="13">
        <f t="shared" si="173"/>
        <v>0</v>
      </c>
      <c r="BZ24" s="13">
        <f t="shared" ref="BZ24:CC24" si="174">0*12*BZ35</f>
        <v>0</v>
      </c>
      <c r="CA24" s="13">
        <f t="shared" si="174"/>
        <v>0</v>
      </c>
      <c r="CB24" s="13">
        <f t="shared" si="174"/>
        <v>0</v>
      </c>
      <c r="CC24" s="13">
        <f t="shared" si="174"/>
        <v>0</v>
      </c>
      <c r="CD24" s="13">
        <f t="shared" ref="CD24:CI24" si="175">0*12*CD35</f>
        <v>0</v>
      </c>
      <c r="CE24" s="13">
        <f t="shared" si="175"/>
        <v>0</v>
      </c>
      <c r="CF24" s="13">
        <f t="shared" si="175"/>
        <v>0</v>
      </c>
      <c r="CG24" s="13">
        <f t="shared" si="175"/>
        <v>0</v>
      </c>
      <c r="CH24" s="13">
        <f t="shared" si="175"/>
        <v>0</v>
      </c>
      <c r="CI24" s="13">
        <f t="shared" si="175"/>
        <v>0</v>
      </c>
      <c r="CJ24" s="13" t="s">
        <v>3</v>
      </c>
      <c r="CK24" s="28">
        <v>0</v>
      </c>
      <c r="CL24" s="13">
        <f t="shared" ref="CL24:CN24" si="176">0*12*CL35</f>
        <v>0</v>
      </c>
      <c r="CM24" s="13">
        <f t="shared" si="176"/>
        <v>0</v>
      </c>
      <c r="CN24" s="13">
        <f t="shared" si="176"/>
        <v>0</v>
      </c>
      <c r="CO24" s="13">
        <f t="shared" ref="CO24:CP24" si="177">0*12*CO35</f>
        <v>0</v>
      </c>
      <c r="CP24" s="13">
        <f t="shared" si="177"/>
        <v>0</v>
      </c>
      <c r="CQ24" s="44">
        <v>0</v>
      </c>
      <c r="CR24" s="13">
        <f t="shared" ref="CR24" si="178">0*12*CR35</f>
        <v>0</v>
      </c>
      <c r="CS24" s="13" t="s">
        <v>3</v>
      </c>
      <c r="CT24" s="28">
        <v>0</v>
      </c>
      <c r="CU24" s="13">
        <f t="shared" ref="CU24:CV24" si="179">0*1242*CU35</f>
        <v>0</v>
      </c>
      <c r="CV24" s="13">
        <f t="shared" si="179"/>
        <v>0</v>
      </c>
      <c r="CW24" s="13">
        <f t="shared" ref="CW24:DA24" si="180">0*1242*CW35</f>
        <v>0</v>
      </c>
      <c r="CX24" s="13">
        <f t="shared" si="180"/>
        <v>0</v>
      </c>
      <c r="CY24" s="28">
        <v>0</v>
      </c>
      <c r="CZ24" s="13">
        <f t="shared" ref="CZ24:DC24" si="181">0*1242*CZ35</f>
        <v>0</v>
      </c>
      <c r="DA24" s="13">
        <f t="shared" si="180"/>
        <v>0</v>
      </c>
      <c r="DB24" s="13">
        <f t="shared" si="181"/>
        <v>0</v>
      </c>
      <c r="DC24" s="13">
        <f t="shared" si="181"/>
        <v>0</v>
      </c>
      <c r="DD24" s="13">
        <f t="shared" ref="DD24:DK24" si="182">0*1242*DD35</f>
        <v>0</v>
      </c>
      <c r="DE24" s="13">
        <f t="shared" si="182"/>
        <v>0</v>
      </c>
      <c r="DF24" s="13">
        <f t="shared" si="182"/>
        <v>0</v>
      </c>
      <c r="DG24" s="13">
        <f t="shared" si="182"/>
        <v>0</v>
      </c>
      <c r="DH24" s="13">
        <f t="shared" si="182"/>
        <v>0</v>
      </c>
      <c r="DI24" s="13">
        <f t="shared" si="182"/>
        <v>0</v>
      </c>
      <c r="DJ24" s="13">
        <f t="shared" si="182"/>
        <v>0</v>
      </c>
      <c r="DK24" s="13">
        <f t="shared" si="182"/>
        <v>0</v>
      </c>
      <c r="DL24" s="13">
        <f t="shared" ref="DL24:DO24" si="183">0*1242*DL35</f>
        <v>0</v>
      </c>
      <c r="DM24" s="13">
        <f t="shared" si="183"/>
        <v>0</v>
      </c>
      <c r="DN24" s="13">
        <f t="shared" si="183"/>
        <v>0</v>
      </c>
      <c r="DO24" s="13">
        <f t="shared" si="183"/>
        <v>0</v>
      </c>
      <c r="DP24" s="13">
        <f t="shared" ref="DP24" si="184">0*1242*DP35</f>
        <v>0</v>
      </c>
    </row>
    <row r="25" spans="1:120" s="1" customFormat="1" ht="25.5" customHeight="1" x14ac:dyDescent="0.2">
      <c r="A25" s="102" t="s">
        <v>29</v>
      </c>
      <c r="B25" s="102"/>
      <c r="C25" s="102"/>
      <c r="D25" s="102"/>
      <c r="E25" s="102"/>
      <c r="F25" s="102"/>
      <c r="G25" s="13" t="s">
        <v>8</v>
      </c>
      <c r="H25" s="13">
        <v>0</v>
      </c>
      <c r="I25" s="13">
        <f>0*12*I35</f>
        <v>0</v>
      </c>
      <c r="J25" s="13">
        <f t="shared" ref="J25:K25" si="185">0*12*J35</f>
        <v>0</v>
      </c>
      <c r="K25" s="13">
        <f t="shared" si="185"/>
        <v>0</v>
      </c>
      <c r="L25" s="13">
        <f t="shared" ref="L25:AW25" si="186">0*12*L35</f>
        <v>0</v>
      </c>
      <c r="M25" s="13">
        <f t="shared" si="186"/>
        <v>0</v>
      </c>
      <c r="N25" s="13">
        <f t="shared" si="186"/>
        <v>0</v>
      </c>
      <c r="O25" s="13">
        <f t="shared" si="186"/>
        <v>0</v>
      </c>
      <c r="P25" s="13">
        <f t="shared" si="186"/>
        <v>0</v>
      </c>
      <c r="Q25" s="13">
        <f t="shared" si="186"/>
        <v>0</v>
      </c>
      <c r="R25" s="13">
        <f t="shared" si="186"/>
        <v>0</v>
      </c>
      <c r="S25" s="13">
        <f t="shared" si="186"/>
        <v>0</v>
      </c>
      <c r="T25" s="13">
        <f t="shared" si="186"/>
        <v>0</v>
      </c>
      <c r="U25" s="13">
        <f t="shared" si="186"/>
        <v>0</v>
      </c>
      <c r="V25" s="13">
        <f t="shared" si="186"/>
        <v>0</v>
      </c>
      <c r="W25" s="13">
        <f t="shared" si="186"/>
        <v>0</v>
      </c>
      <c r="X25" s="13">
        <f t="shared" si="186"/>
        <v>0</v>
      </c>
      <c r="Y25" s="13">
        <f t="shared" si="186"/>
        <v>0</v>
      </c>
      <c r="Z25" s="13">
        <f t="shared" si="186"/>
        <v>0</v>
      </c>
      <c r="AA25" s="13">
        <f t="shared" si="186"/>
        <v>0</v>
      </c>
      <c r="AB25" s="13">
        <f t="shared" si="186"/>
        <v>0</v>
      </c>
      <c r="AC25" s="13">
        <f t="shared" si="186"/>
        <v>0</v>
      </c>
      <c r="AD25" s="13">
        <f t="shared" ref="AD25:AL25" si="187">0*12*AD35</f>
        <v>0</v>
      </c>
      <c r="AE25" s="13">
        <f t="shared" si="187"/>
        <v>0</v>
      </c>
      <c r="AF25" s="13">
        <f t="shared" si="187"/>
        <v>0</v>
      </c>
      <c r="AG25" s="13">
        <f t="shared" si="187"/>
        <v>0</v>
      </c>
      <c r="AH25" s="13">
        <f t="shared" si="187"/>
        <v>0</v>
      </c>
      <c r="AI25" s="13">
        <f t="shared" si="187"/>
        <v>0</v>
      </c>
      <c r="AJ25" s="13">
        <f t="shared" si="187"/>
        <v>0</v>
      </c>
      <c r="AK25" s="13">
        <f t="shared" si="187"/>
        <v>0</v>
      </c>
      <c r="AL25" s="13">
        <f t="shared" si="187"/>
        <v>0</v>
      </c>
      <c r="AM25" s="13">
        <f t="shared" si="186"/>
        <v>0</v>
      </c>
      <c r="AN25" s="13">
        <f t="shared" si="186"/>
        <v>0</v>
      </c>
      <c r="AO25" s="13">
        <f t="shared" si="186"/>
        <v>0</v>
      </c>
      <c r="AP25" s="13">
        <f t="shared" si="186"/>
        <v>0</v>
      </c>
      <c r="AQ25" s="13">
        <f t="shared" si="186"/>
        <v>0</v>
      </c>
      <c r="AR25" s="13">
        <f t="shared" si="186"/>
        <v>0</v>
      </c>
      <c r="AS25" s="13">
        <f t="shared" si="186"/>
        <v>0</v>
      </c>
      <c r="AT25" s="13">
        <f t="shared" si="186"/>
        <v>0</v>
      </c>
      <c r="AU25" s="13">
        <f t="shared" si="186"/>
        <v>0</v>
      </c>
      <c r="AV25" s="13">
        <f t="shared" si="186"/>
        <v>0</v>
      </c>
      <c r="AW25" s="13">
        <f t="shared" si="186"/>
        <v>0</v>
      </c>
      <c r="AX25" s="13" t="s">
        <v>8</v>
      </c>
      <c r="AY25" s="13">
        <v>0</v>
      </c>
      <c r="AZ25" s="13">
        <f t="shared" ref="AZ25:BA25" si="188">0*12*AZ35</f>
        <v>0</v>
      </c>
      <c r="BA25" s="13">
        <f t="shared" si="188"/>
        <v>0</v>
      </c>
      <c r="BB25" s="13">
        <f t="shared" ref="BB25:BE25" si="189">0*12*BB35</f>
        <v>0</v>
      </c>
      <c r="BC25" s="13">
        <f t="shared" si="189"/>
        <v>0</v>
      </c>
      <c r="BD25" s="13">
        <f t="shared" si="189"/>
        <v>0</v>
      </c>
      <c r="BE25" s="13">
        <f t="shared" si="189"/>
        <v>0</v>
      </c>
      <c r="BF25" s="13">
        <f t="shared" ref="BF25:BR25" si="190">0*12*BF35</f>
        <v>0</v>
      </c>
      <c r="BG25" s="13">
        <f t="shared" si="190"/>
        <v>0</v>
      </c>
      <c r="BH25" s="13">
        <f t="shared" si="190"/>
        <v>0</v>
      </c>
      <c r="BI25" s="13">
        <f t="shared" si="190"/>
        <v>0</v>
      </c>
      <c r="BJ25" s="13">
        <f t="shared" si="190"/>
        <v>0</v>
      </c>
      <c r="BK25" s="13">
        <f t="shared" si="190"/>
        <v>0</v>
      </c>
      <c r="BL25" s="13">
        <f t="shared" si="190"/>
        <v>0</v>
      </c>
      <c r="BM25" s="13">
        <f t="shared" si="190"/>
        <v>0</v>
      </c>
      <c r="BN25" s="13">
        <f t="shared" si="190"/>
        <v>0</v>
      </c>
      <c r="BO25" s="13">
        <f t="shared" si="190"/>
        <v>0</v>
      </c>
      <c r="BP25" s="13">
        <f t="shared" si="190"/>
        <v>0</v>
      </c>
      <c r="BQ25" s="13">
        <f t="shared" si="190"/>
        <v>0</v>
      </c>
      <c r="BR25" s="13">
        <f t="shared" si="190"/>
        <v>0</v>
      </c>
      <c r="BS25" s="13">
        <f t="shared" ref="BS25:BU25" si="191">0*12*BS35</f>
        <v>0</v>
      </c>
      <c r="BT25" s="13">
        <f t="shared" si="191"/>
        <v>0</v>
      </c>
      <c r="BU25" s="13">
        <f t="shared" si="191"/>
        <v>0</v>
      </c>
      <c r="BV25" s="28">
        <v>0</v>
      </c>
      <c r="BW25" s="13">
        <f t="shared" ref="BW25" si="192">0*12*BW35</f>
        <v>0</v>
      </c>
      <c r="BX25" s="13">
        <f t="shared" ref="BX25:BY25" si="193">0*12*BX35</f>
        <v>0</v>
      </c>
      <c r="BY25" s="13">
        <f t="shared" si="193"/>
        <v>0</v>
      </c>
      <c r="BZ25" s="13">
        <f t="shared" ref="BZ25:CC25" si="194">0*12*BZ35</f>
        <v>0</v>
      </c>
      <c r="CA25" s="13">
        <f t="shared" si="194"/>
        <v>0</v>
      </c>
      <c r="CB25" s="13">
        <f t="shared" si="194"/>
        <v>0</v>
      </c>
      <c r="CC25" s="13">
        <f t="shared" si="194"/>
        <v>0</v>
      </c>
      <c r="CD25" s="13">
        <f t="shared" ref="CD25:CI25" si="195">0*12*CD35</f>
        <v>0</v>
      </c>
      <c r="CE25" s="13">
        <f t="shared" si="195"/>
        <v>0</v>
      </c>
      <c r="CF25" s="13">
        <f t="shared" si="195"/>
        <v>0</v>
      </c>
      <c r="CG25" s="13">
        <f t="shared" si="195"/>
        <v>0</v>
      </c>
      <c r="CH25" s="13">
        <f t="shared" si="195"/>
        <v>0</v>
      </c>
      <c r="CI25" s="13">
        <f t="shared" si="195"/>
        <v>0</v>
      </c>
      <c r="CJ25" s="13" t="s">
        <v>8</v>
      </c>
      <c r="CK25" s="28">
        <v>0</v>
      </c>
      <c r="CL25" s="13">
        <f t="shared" ref="CL25:CN25" si="196">0*12*CL35</f>
        <v>0</v>
      </c>
      <c r="CM25" s="13">
        <f t="shared" si="196"/>
        <v>0</v>
      </c>
      <c r="CN25" s="13">
        <f t="shared" si="196"/>
        <v>0</v>
      </c>
      <c r="CO25" s="13">
        <f t="shared" ref="CO25:CP25" si="197">0*12*CO35</f>
        <v>0</v>
      </c>
      <c r="CP25" s="13">
        <f t="shared" si="197"/>
        <v>0</v>
      </c>
      <c r="CQ25" s="44">
        <v>0</v>
      </c>
      <c r="CR25" s="13">
        <f t="shared" ref="CR25" si="198">0*12*CR35</f>
        <v>0</v>
      </c>
      <c r="CS25" s="13" t="s">
        <v>8</v>
      </c>
      <c r="CT25" s="28">
        <v>0</v>
      </c>
      <c r="CU25" s="13">
        <f t="shared" ref="CU25:CV25" si="199">0*12*CU35</f>
        <v>0</v>
      </c>
      <c r="CV25" s="13">
        <f t="shared" si="199"/>
        <v>0</v>
      </c>
      <c r="CW25" s="13">
        <f t="shared" ref="CW25:DA25" si="200">0*12*CW35</f>
        <v>0</v>
      </c>
      <c r="CX25" s="13">
        <f t="shared" si="200"/>
        <v>0</v>
      </c>
      <c r="CY25" s="28">
        <v>0</v>
      </c>
      <c r="CZ25" s="13">
        <f t="shared" ref="CZ25:DC25" si="201">0*12*CZ35</f>
        <v>0</v>
      </c>
      <c r="DA25" s="13">
        <f t="shared" si="200"/>
        <v>0</v>
      </c>
      <c r="DB25" s="13">
        <f t="shared" si="201"/>
        <v>0</v>
      </c>
      <c r="DC25" s="13">
        <f t="shared" si="201"/>
        <v>0</v>
      </c>
      <c r="DD25" s="13">
        <f t="shared" ref="DD25:DK25" si="202">0*12*DD35</f>
        <v>0</v>
      </c>
      <c r="DE25" s="13">
        <f t="shared" si="202"/>
        <v>0</v>
      </c>
      <c r="DF25" s="13">
        <f t="shared" si="202"/>
        <v>0</v>
      </c>
      <c r="DG25" s="13">
        <f t="shared" si="202"/>
        <v>0</v>
      </c>
      <c r="DH25" s="13">
        <f t="shared" si="202"/>
        <v>0</v>
      </c>
      <c r="DI25" s="13">
        <f t="shared" si="202"/>
        <v>0</v>
      </c>
      <c r="DJ25" s="13">
        <f t="shared" si="202"/>
        <v>0</v>
      </c>
      <c r="DK25" s="13">
        <f t="shared" si="202"/>
        <v>0</v>
      </c>
      <c r="DL25" s="13">
        <f t="shared" ref="DL25:DO25" si="203">0*12*DL35</f>
        <v>0</v>
      </c>
      <c r="DM25" s="13">
        <f t="shared" si="203"/>
        <v>0</v>
      </c>
      <c r="DN25" s="13">
        <f t="shared" si="203"/>
        <v>0</v>
      </c>
      <c r="DO25" s="13">
        <f t="shared" si="203"/>
        <v>0</v>
      </c>
      <c r="DP25" s="13">
        <f t="shared" ref="DP25" si="204">0*12*DP35</f>
        <v>0</v>
      </c>
    </row>
    <row r="26" spans="1:120" s="1" customFormat="1" ht="57" customHeight="1" x14ac:dyDescent="0.2">
      <c r="A26" s="102" t="s">
        <v>30</v>
      </c>
      <c r="B26" s="102"/>
      <c r="C26" s="102"/>
      <c r="D26" s="102"/>
      <c r="E26" s="102"/>
      <c r="F26" s="102"/>
      <c r="G26" s="14" t="s">
        <v>9</v>
      </c>
      <c r="H26" s="13">
        <f>0.03+0.01</f>
        <v>0.04</v>
      </c>
      <c r="I26" s="13">
        <f>0.04*12*I35</f>
        <v>349.82399999999996</v>
      </c>
      <c r="J26" s="13">
        <f t="shared" ref="J26:K26" si="205">0.04*12*J35</f>
        <v>349.29599999999999</v>
      </c>
      <c r="K26" s="13">
        <f t="shared" si="205"/>
        <v>351.55199999999996</v>
      </c>
      <c r="L26" s="13">
        <f t="shared" ref="L26:AW26" si="206">0.04*12*L35</f>
        <v>356.64</v>
      </c>
      <c r="M26" s="13">
        <f t="shared" si="206"/>
        <v>353.66399999999999</v>
      </c>
      <c r="N26" s="13">
        <f t="shared" si="206"/>
        <v>355.2</v>
      </c>
      <c r="O26" s="13">
        <f t="shared" si="206"/>
        <v>249.648</v>
      </c>
      <c r="P26" s="13">
        <f t="shared" si="206"/>
        <v>256.99199999999996</v>
      </c>
      <c r="Q26" s="13">
        <f t="shared" si="206"/>
        <v>254.35199999999998</v>
      </c>
      <c r="R26" s="13">
        <f t="shared" si="206"/>
        <v>259.536</v>
      </c>
      <c r="S26" s="13">
        <f t="shared" si="206"/>
        <v>351.98399999999998</v>
      </c>
      <c r="T26" s="13">
        <f t="shared" si="206"/>
        <v>347.90399999999994</v>
      </c>
      <c r="U26" s="13">
        <f t="shared" si="206"/>
        <v>233.328</v>
      </c>
      <c r="V26" s="13">
        <f t="shared" si="206"/>
        <v>353.56799999999998</v>
      </c>
      <c r="W26" s="13">
        <f t="shared" si="206"/>
        <v>350.64</v>
      </c>
      <c r="X26" s="13">
        <f t="shared" si="206"/>
        <v>359.90399999999994</v>
      </c>
      <c r="Y26" s="13">
        <f t="shared" si="206"/>
        <v>356.976</v>
      </c>
      <c r="Z26" s="13">
        <f t="shared" si="206"/>
        <v>353.37600000000003</v>
      </c>
      <c r="AA26" s="13">
        <f t="shared" si="206"/>
        <v>72.575999999999993</v>
      </c>
      <c r="AB26" s="13">
        <f t="shared" si="206"/>
        <v>364.8</v>
      </c>
      <c r="AC26" s="13">
        <f t="shared" si="206"/>
        <v>354.47999999999996</v>
      </c>
      <c r="AD26" s="13">
        <f t="shared" ref="AD26:AL26" si="207">0.04*12*AD35</f>
        <v>350.11199999999997</v>
      </c>
      <c r="AE26" s="13">
        <f t="shared" si="207"/>
        <v>256.75199999999995</v>
      </c>
      <c r="AF26" s="13">
        <f t="shared" si="207"/>
        <v>261.02399999999994</v>
      </c>
      <c r="AG26" s="13">
        <f t="shared" si="207"/>
        <v>199.584</v>
      </c>
      <c r="AH26" s="13">
        <f t="shared" si="207"/>
        <v>203.47199999999998</v>
      </c>
      <c r="AI26" s="13">
        <f t="shared" si="207"/>
        <v>153.98400000000001</v>
      </c>
      <c r="AJ26" s="13">
        <f t="shared" si="207"/>
        <v>164.01599999999999</v>
      </c>
      <c r="AK26" s="13">
        <f t="shared" si="207"/>
        <v>354.57600000000002</v>
      </c>
      <c r="AL26" s="13">
        <f t="shared" si="207"/>
        <v>346.22399999999999</v>
      </c>
      <c r="AM26" s="13">
        <f t="shared" si="206"/>
        <v>257.13600000000002</v>
      </c>
      <c r="AN26" s="13">
        <f t="shared" si="206"/>
        <v>317.90399999999994</v>
      </c>
      <c r="AO26" s="13">
        <f t="shared" si="206"/>
        <v>371.42399999999998</v>
      </c>
      <c r="AP26" s="13">
        <f t="shared" si="206"/>
        <v>354.43199999999996</v>
      </c>
      <c r="AQ26" s="13">
        <f t="shared" si="206"/>
        <v>351.74399999999997</v>
      </c>
      <c r="AR26" s="13">
        <f t="shared" si="206"/>
        <v>162.96</v>
      </c>
      <c r="AS26" s="13">
        <f t="shared" si="206"/>
        <v>351.40800000000002</v>
      </c>
      <c r="AT26" s="13">
        <f t="shared" si="206"/>
        <v>354.14399999999995</v>
      </c>
      <c r="AU26" s="13">
        <f t="shared" si="206"/>
        <v>197.80799999999999</v>
      </c>
      <c r="AV26" s="13">
        <f t="shared" si="206"/>
        <v>328.512</v>
      </c>
      <c r="AW26" s="13">
        <f t="shared" si="206"/>
        <v>259.92</v>
      </c>
      <c r="AX26" s="14" t="s">
        <v>9</v>
      </c>
      <c r="AY26" s="13">
        <v>0.04</v>
      </c>
      <c r="AZ26" s="13">
        <f t="shared" ref="AZ26:BA26" si="208">0.04*12*AZ35</f>
        <v>99.983999999999995</v>
      </c>
      <c r="BA26" s="13">
        <f t="shared" si="208"/>
        <v>190.07999999999998</v>
      </c>
      <c r="BB26" s="13">
        <f t="shared" ref="BB26:BE26" si="209">0.04*12*BB35</f>
        <v>252.72</v>
      </c>
      <c r="BC26" s="13">
        <f t="shared" si="209"/>
        <v>40.512</v>
      </c>
      <c r="BD26" s="13">
        <f t="shared" si="209"/>
        <v>96.47999999999999</v>
      </c>
      <c r="BE26" s="13">
        <f t="shared" si="209"/>
        <v>40.799999999999997</v>
      </c>
      <c r="BF26" s="13">
        <f t="shared" ref="BF26:BR26" si="210">0.04*12*BF35</f>
        <v>52.896000000000001</v>
      </c>
      <c r="BG26" s="13">
        <f t="shared" si="210"/>
        <v>343.2</v>
      </c>
      <c r="BH26" s="13">
        <f t="shared" si="210"/>
        <v>216.43199999999999</v>
      </c>
      <c r="BI26" s="13">
        <f t="shared" si="210"/>
        <v>37.92</v>
      </c>
      <c r="BJ26" s="13">
        <f t="shared" si="210"/>
        <v>159.744</v>
      </c>
      <c r="BK26" s="13">
        <f t="shared" si="210"/>
        <v>158.208</v>
      </c>
      <c r="BL26" s="13">
        <f t="shared" si="210"/>
        <v>232.416</v>
      </c>
      <c r="BM26" s="13">
        <f t="shared" si="210"/>
        <v>234.09599999999998</v>
      </c>
      <c r="BN26" s="13">
        <f t="shared" si="210"/>
        <v>156.38399999999999</v>
      </c>
      <c r="BO26" s="13">
        <f t="shared" si="210"/>
        <v>342.048</v>
      </c>
      <c r="BP26" s="13">
        <f t="shared" si="210"/>
        <v>280.99199999999996</v>
      </c>
      <c r="BQ26" s="13">
        <f t="shared" si="210"/>
        <v>44.4</v>
      </c>
      <c r="BR26" s="13">
        <f t="shared" si="210"/>
        <v>47.375999999999998</v>
      </c>
      <c r="BS26" s="13">
        <f t="shared" ref="BS26:BU26" si="211">0.04*12*BS35</f>
        <v>250.75199999999998</v>
      </c>
      <c r="BT26" s="13">
        <f t="shared" si="211"/>
        <v>247.92</v>
      </c>
      <c r="BU26" s="13">
        <f t="shared" si="211"/>
        <v>199.10399999999998</v>
      </c>
      <c r="BV26" s="28">
        <v>0.04</v>
      </c>
      <c r="BW26" s="13">
        <f t="shared" ref="BW26" si="212">0.04*12*BW35</f>
        <v>347.952</v>
      </c>
      <c r="BX26" s="13">
        <f t="shared" ref="BX26:BY26" si="213">0.04*12*BX35</f>
        <v>264.62399999999997</v>
      </c>
      <c r="BY26" s="13">
        <f t="shared" si="213"/>
        <v>247.82399999999996</v>
      </c>
      <c r="BZ26" s="13">
        <f t="shared" ref="BZ26:CC26" si="214">0.04*12*BZ35</f>
        <v>348.24</v>
      </c>
      <c r="CA26" s="13">
        <f t="shared" si="214"/>
        <v>346.08</v>
      </c>
      <c r="CB26" s="13">
        <f t="shared" si="214"/>
        <v>195.6</v>
      </c>
      <c r="CC26" s="13">
        <f t="shared" si="214"/>
        <v>161.71199999999999</v>
      </c>
      <c r="CD26" s="13">
        <f t="shared" ref="CD26:CI26" si="215">0.04*12*CD35</f>
        <v>194.83199999999999</v>
      </c>
      <c r="CE26" s="13">
        <f t="shared" si="215"/>
        <v>162.28800000000001</v>
      </c>
      <c r="CF26" s="13">
        <f t="shared" si="215"/>
        <v>348.28800000000001</v>
      </c>
      <c r="CG26" s="13">
        <f t="shared" si="215"/>
        <v>193.00800000000001</v>
      </c>
      <c r="CH26" s="13">
        <f t="shared" si="215"/>
        <v>141.07199999999997</v>
      </c>
      <c r="CI26" s="13">
        <f t="shared" si="215"/>
        <v>256.70399999999995</v>
      </c>
      <c r="CJ26" s="14" t="s">
        <v>9</v>
      </c>
      <c r="CK26" s="28">
        <v>0.04</v>
      </c>
      <c r="CL26" s="13">
        <f t="shared" ref="CL26:CN26" si="216">0.04*12*CL35</f>
        <v>46.271999999999998</v>
      </c>
      <c r="CM26" s="13">
        <f t="shared" si="216"/>
        <v>353.71199999999999</v>
      </c>
      <c r="CN26" s="13">
        <f t="shared" si="216"/>
        <v>160.56</v>
      </c>
      <c r="CO26" s="13">
        <f t="shared" ref="CO26:CP26" si="217">0.04*12*CO35</f>
        <v>167.56800000000001</v>
      </c>
      <c r="CP26" s="13">
        <f t="shared" si="217"/>
        <v>344.68799999999999</v>
      </c>
      <c r="CQ26" s="44">
        <v>0.04</v>
      </c>
      <c r="CR26" s="13">
        <f t="shared" ref="CR26" si="218">0.04*12*CR35</f>
        <v>351.69600000000003</v>
      </c>
      <c r="CS26" s="14" t="s">
        <v>9</v>
      </c>
      <c r="CT26" s="28">
        <f>0.03+0.01</f>
        <v>0.04</v>
      </c>
      <c r="CU26" s="13">
        <f t="shared" ref="CU26:CV26" si="219">0.04*12*CU35</f>
        <v>159.16800000000001</v>
      </c>
      <c r="CV26" s="13">
        <f t="shared" si="219"/>
        <v>163.92</v>
      </c>
      <c r="CW26" s="13">
        <f t="shared" ref="CW26:DA26" si="220">0.04*12*CW35</f>
        <v>283.92</v>
      </c>
      <c r="CX26" s="13">
        <f t="shared" si="220"/>
        <v>117.264</v>
      </c>
      <c r="CY26" s="28">
        <v>0.04</v>
      </c>
      <c r="CZ26" s="13">
        <f t="shared" ref="CZ26:DC26" si="221">0.04*12*CZ35</f>
        <v>40.559999999999995</v>
      </c>
      <c r="DA26" s="13">
        <f t="shared" si="220"/>
        <v>96.575999999999993</v>
      </c>
      <c r="DB26" s="13">
        <f t="shared" si="221"/>
        <v>98.784000000000006</v>
      </c>
      <c r="DC26" s="13">
        <f t="shared" si="221"/>
        <v>65.664000000000001</v>
      </c>
      <c r="DD26" s="13">
        <f t="shared" ref="DD26:DK26" si="222">0.04*12*DD35</f>
        <v>53.567999999999998</v>
      </c>
      <c r="DE26" s="13">
        <f t="shared" si="222"/>
        <v>318.14399999999995</v>
      </c>
      <c r="DF26" s="13">
        <f t="shared" si="222"/>
        <v>348.28800000000001</v>
      </c>
      <c r="DG26" s="13">
        <f t="shared" si="222"/>
        <v>346.56</v>
      </c>
      <c r="DH26" s="13">
        <f t="shared" si="222"/>
        <v>287.32799999999997</v>
      </c>
      <c r="DI26" s="13">
        <f t="shared" si="222"/>
        <v>232.70400000000001</v>
      </c>
      <c r="DJ26" s="13">
        <f t="shared" si="222"/>
        <v>292.36799999999999</v>
      </c>
      <c r="DK26" s="13">
        <f t="shared" si="222"/>
        <v>279.88799999999998</v>
      </c>
      <c r="DL26" s="13">
        <f t="shared" ref="DL26:DO26" si="223">0.04*12*DL35</f>
        <v>282.62399999999997</v>
      </c>
      <c r="DM26" s="13">
        <f t="shared" si="223"/>
        <v>284.83199999999999</v>
      </c>
      <c r="DN26" s="13">
        <f t="shared" si="223"/>
        <v>44.735999999999997</v>
      </c>
      <c r="DO26" s="13">
        <f t="shared" si="223"/>
        <v>48.239999999999995</v>
      </c>
      <c r="DP26" s="13">
        <f t="shared" ref="DP26" si="224">0.04*12*DP35</f>
        <v>247.488</v>
      </c>
    </row>
    <row r="27" spans="1:120" s="1" customFormat="1" ht="85.5" customHeight="1" x14ac:dyDescent="0.2">
      <c r="A27" s="102" t="s">
        <v>48</v>
      </c>
      <c r="B27" s="102"/>
      <c r="C27" s="102"/>
      <c r="D27" s="102"/>
      <c r="E27" s="102"/>
      <c r="F27" s="102"/>
      <c r="G27" s="13" t="s">
        <v>8</v>
      </c>
      <c r="H27" s="13">
        <f>0.32+0.18+0.38</f>
        <v>0.88</v>
      </c>
      <c r="I27" s="13">
        <f>0.88*12*I35</f>
        <v>7696.1279999999997</v>
      </c>
      <c r="J27" s="13">
        <f t="shared" ref="J27:K27" si="225">0.88*12*J35</f>
        <v>7684.5120000000006</v>
      </c>
      <c r="K27" s="13">
        <f t="shared" si="225"/>
        <v>7734.1440000000002</v>
      </c>
      <c r="L27" s="13">
        <f t="shared" ref="L27:AW27" si="226">0.88*12*L35</f>
        <v>7846.08</v>
      </c>
      <c r="M27" s="13">
        <f t="shared" si="226"/>
        <v>7780.6080000000002</v>
      </c>
      <c r="N27" s="13">
        <f t="shared" si="226"/>
        <v>7814.4000000000005</v>
      </c>
      <c r="O27" s="13">
        <f t="shared" si="226"/>
        <v>5492.2560000000003</v>
      </c>
      <c r="P27" s="13">
        <f t="shared" si="226"/>
        <v>5653.8239999999996</v>
      </c>
      <c r="Q27" s="13">
        <f t="shared" si="226"/>
        <v>5595.7439999999997</v>
      </c>
      <c r="R27" s="13">
        <f t="shared" si="226"/>
        <v>5709.7920000000004</v>
      </c>
      <c r="S27" s="13">
        <f t="shared" si="226"/>
        <v>7743.6480000000001</v>
      </c>
      <c r="T27" s="13">
        <f t="shared" si="226"/>
        <v>7653.8879999999999</v>
      </c>
      <c r="U27" s="13">
        <f t="shared" si="226"/>
        <v>5133.2160000000003</v>
      </c>
      <c r="V27" s="13">
        <f t="shared" si="226"/>
        <v>7778.496000000001</v>
      </c>
      <c r="W27" s="13">
        <f t="shared" si="226"/>
        <v>7714.08</v>
      </c>
      <c r="X27" s="13">
        <f t="shared" si="226"/>
        <v>7917.8879999999999</v>
      </c>
      <c r="Y27" s="13">
        <f t="shared" si="226"/>
        <v>7853.4720000000007</v>
      </c>
      <c r="Z27" s="13">
        <f t="shared" si="226"/>
        <v>7774.2720000000008</v>
      </c>
      <c r="AA27" s="13">
        <f t="shared" si="226"/>
        <v>1596.672</v>
      </c>
      <c r="AB27" s="13">
        <f t="shared" si="226"/>
        <v>8025.6</v>
      </c>
      <c r="AC27" s="13">
        <f t="shared" si="226"/>
        <v>7798.56</v>
      </c>
      <c r="AD27" s="13">
        <f t="shared" ref="AD27:AL27" si="227">0.88*12*AD35</f>
        <v>7702.4639999999999</v>
      </c>
      <c r="AE27" s="13">
        <f t="shared" si="227"/>
        <v>5648.5439999999999</v>
      </c>
      <c r="AF27" s="13">
        <f t="shared" si="227"/>
        <v>5742.5279999999993</v>
      </c>
      <c r="AG27" s="13">
        <f t="shared" si="227"/>
        <v>4390.848</v>
      </c>
      <c r="AH27" s="13">
        <f t="shared" si="227"/>
        <v>4476.384</v>
      </c>
      <c r="AI27" s="13">
        <f t="shared" si="227"/>
        <v>3387.6480000000001</v>
      </c>
      <c r="AJ27" s="13">
        <f t="shared" si="227"/>
        <v>3608.3519999999999</v>
      </c>
      <c r="AK27" s="13">
        <f t="shared" si="227"/>
        <v>7800.6720000000005</v>
      </c>
      <c r="AL27" s="13">
        <f t="shared" si="227"/>
        <v>7616.9279999999999</v>
      </c>
      <c r="AM27" s="13">
        <f t="shared" si="226"/>
        <v>5656.9920000000011</v>
      </c>
      <c r="AN27" s="13">
        <f t="shared" si="226"/>
        <v>6993.8879999999999</v>
      </c>
      <c r="AO27" s="13">
        <f t="shared" si="226"/>
        <v>8171.3279999999995</v>
      </c>
      <c r="AP27" s="13">
        <f t="shared" si="226"/>
        <v>7797.5039999999999</v>
      </c>
      <c r="AQ27" s="13">
        <f t="shared" si="226"/>
        <v>7738.3679999999995</v>
      </c>
      <c r="AR27" s="13">
        <f t="shared" si="226"/>
        <v>3585.1200000000003</v>
      </c>
      <c r="AS27" s="13">
        <f t="shared" si="226"/>
        <v>7730.9760000000006</v>
      </c>
      <c r="AT27" s="13">
        <f t="shared" si="226"/>
        <v>7791.1679999999997</v>
      </c>
      <c r="AU27" s="13">
        <f t="shared" si="226"/>
        <v>4351.7760000000007</v>
      </c>
      <c r="AV27" s="13">
        <f t="shared" si="226"/>
        <v>7227.2640000000001</v>
      </c>
      <c r="AW27" s="13">
        <f t="shared" si="226"/>
        <v>5718.2400000000007</v>
      </c>
      <c r="AX27" s="13" t="s">
        <v>8</v>
      </c>
      <c r="AY27" s="13">
        <v>2.17</v>
      </c>
      <c r="AZ27" s="13">
        <f t="shared" ref="AZ27:BU27" si="228">2.17*12*AZ35</f>
        <v>5424.1320000000005</v>
      </c>
      <c r="BA27" s="13">
        <f t="shared" si="228"/>
        <v>10311.84</v>
      </c>
      <c r="BB27" s="13">
        <f t="shared" si="228"/>
        <v>13710.06</v>
      </c>
      <c r="BC27" s="13">
        <f t="shared" si="228"/>
        <v>2197.7760000000003</v>
      </c>
      <c r="BD27" s="13">
        <f t="shared" si="228"/>
        <v>5234.04</v>
      </c>
      <c r="BE27" s="13">
        <f t="shared" si="228"/>
        <v>2213.4</v>
      </c>
      <c r="BF27" s="13">
        <f t="shared" si="228"/>
        <v>2869.6080000000002</v>
      </c>
      <c r="BG27" s="13">
        <f t="shared" si="228"/>
        <v>18618.599999999999</v>
      </c>
      <c r="BH27" s="13">
        <f t="shared" si="228"/>
        <v>11741.436</v>
      </c>
      <c r="BI27" s="13">
        <f t="shared" si="228"/>
        <v>2057.16</v>
      </c>
      <c r="BJ27" s="13">
        <f t="shared" si="228"/>
        <v>8666.1119999999992</v>
      </c>
      <c r="BK27" s="13">
        <f t="shared" si="228"/>
        <v>8582.7839999999997</v>
      </c>
      <c r="BL27" s="13">
        <f t="shared" si="228"/>
        <v>12608.567999999999</v>
      </c>
      <c r="BM27" s="13">
        <f t="shared" si="228"/>
        <v>12699.707999999999</v>
      </c>
      <c r="BN27" s="13">
        <f t="shared" si="228"/>
        <v>8483.8320000000003</v>
      </c>
      <c r="BO27" s="13">
        <f t="shared" si="228"/>
        <v>18556.103999999999</v>
      </c>
      <c r="BP27" s="13">
        <f t="shared" si="228"/>
        <v>15243.815999999999</v>
      </c>
      <c r="BQ27" s="13">
        <f t="shared" si="228"/>
        <v>2408.6999999999998</v>
      </c>
      <c r="BR27" s="13">
        <f t="shared" si="228"/>
        <v>2570.1480000000001</v>
      </c>
      <c r="BS27" s="13">
        <f t="shared" si="228"/>
        <v>13603.295999999998</v>
      </c>
      <c r="BT27" s="13">
        <f t="shared" si="228"/>
        <v>13449.66</v>
      </c>
      <c r="BU27" s="13">
        <f t="shared" si="228"/>
        <v>10801.392</v>
      </c>
      <c r="BV27" s="28">
        <f>0.31+0.67+0.91+0.3+1.16+0.67</f>
        <v>4.0199999999999996</v>
      </c>
      <c r="BW27" s="13">
        <f t="shared" ref="BW27:CI27" si="229">4.02*12*BW35</f>
        <v>34969.175999999992</v>
      </c>
      <c r="BX27" s="13">
        <f t="shared" si="229"/>
        <v>26594.711999999996</v>
      </c>
      <c r="BY27" s="13">
        <f t="shared" si="229"/>
        <v>24906.311999999994</v>
      </c>
      <c r="BZ27" s="13">
        <f t="shared" si="229"/>
        <v>34998.119999999995</v>
      </c>
      <c r="CA27" s="13">
        <f t="shared" si="229"/>
        <v>34781.039999999994</v>
      </c>
      <c r="CB27" s="13">
        <f t="shared" si="229"/>
        <v>19657.8</v>
      </c>
      <c r="CC27" s="13">
        <f t="shared" si="229"/>
        <v>16252.055999999997</v>
      </c>
      <c r="CD27" s="13">
        <f t="shared" si="229"/>
        <v>19580.615999999998</v>
      </c>
      <c r="CE27" s="13">
        <f t="shared" si="229"/>
        <v>16309.944</v>
      </c>
      <c r="CF27" s="13">
        <f t="shared" si="229"/>
        <v>35002.943999999996</v>
      </c>
      <c r="CG27" s="13">
        <f t="shared" si="229"/>
        <v>19397.304</v>
      </c>
      <c r="CH27" s="13">
        <f t="shared" si="229"/>
        <v>14177.735999999997</v>
      </c>
      <c r="CI27" s="13">
        <f t="shared" si="229"/>
        <v>25798.751999999997</v>
      </c>
      <c r="CJ27" s="13" t="s">
        <v>8</v>
      </c>
      <c r="CK27" s="28">
        <f>0.31+0.16+0.37</f>
        <v>0.84</v>
      </c>
      <c r="CL27" s="13">
        <f>0.84*12*CL35</f>
        <v>971.7120000000001</v>
      </c>
      <c r="CM27" s="13">
        <f t="shared" ref="CM27:CP27" si="230">0.84*12*CM35</f>
        <v>7427.9520000000002</v>
      </c>
      <c r="CN27" s="13">
        <f t="shared" si="230"/>
        <v>3371.76</v>
      </c>
      <c r="CO27" s="13">
        <f t="shared" si="230"/>
        <v>3518.9280000000003</v>
      </c>
      <c r="CP27" s="13">
        <f t="shared" si="230"/>
        <v>7238.4480000000003</v>
      </c>
      <c r="CQ27" s="44">
        <f>0.67+0.45+0.67</f>
        <v>1.79</v>
      </c>
      <c r="CR27" s="13">
        <f t="shared" ref="CR27" si="231">1.79*12*CR35</f>
        <v>15738.396000000001</v>
      </c>
      <c r="CS27" s="13" t="s">
        <v>8</v>
      </c>
      <c r="CT27" s="28">
        <f>0.32+0.18+0.38</f>
        <v>0.88</v>
      </c>
      <c r="CU27" s="13">
        <f t="shared" ref="CU27:CV27" si="232">0.88*12*CU35</f>
        <v>3501.6960000000004</v>
      </c>
      <c r="CV27" s="13">
        <f t="shared" si="232"/>
        <v>3606.2400000000002</v>
      </c>
      <c r="CW27" s="13">
        <f t="shared" ref="CW27:CX27" si="233">0.88*12*CW35</f>
        <v>6246.2400000000007</v>
      </c>
      <c r="CX27" s="13">
        <f t="shared" si="233"/>
        <v>2579.8080000000004</v>
      </c>
      <c r="CY27" s="28">
        <f>0.55</f>
        <v>0.55000000000000004</v>
      </c>
      <c r="CZ27" s="13">
        <f>0.55*12*CZ35</f>
        <v>557.70000000000005</v>
      </c>
      <c r="DA27" s="13">
        <f t="shared" ref="DA27:DP27" si="234">0.55*12*DA35</f>
        <v>1327.92</v>
      </c>
      <c r="DB27" s="13">
        <f t="shared" si="234"/>
        <v>1358.2800000000002</v>
      </c>
      <c r="DC27" s="13">
        <f t="shared" si="234"/>
        <v>902.88000000000011</v>
      </c>
      <c r="DD27" s="13">
        <f t="shared" si="234"/>
        <v>736.56000000000006</v>
      </c>
      <c r="DE27" s="13">
        <f t="shared" si="234"/>
        <v>4374.4800000000005</v>
      </c>
      <c r="DF27" s="13">
        <f t="shared" si="234"/>
        <v>4788.9600000000009</v>
      </c>
      <c r="DG27" s="13">
        <f t="shared" si="234"/>
        <v>4765.2000000000007</v>
      </c>
      <c r="DH27" s="13">
        <f t="shared" si="234"/>
        <v>3950.7600000000007</v>
      </c>
      <c r="DI27" s="13">
        <f t="shared" si="234"/>
        <v>3199.6800000000003</v>
      </c>
      <c r="DJ27" s="13">
        <f t="shared" si="234"/>
        <v>4020.0600000000004</v>
      </c>
      <c r="DK27" s="13">
        <f t="shared" si="234"/>
        <v>3848.4600000000005</v>
      </c>
      <c r="DL27" s="13">
        <f t="shared" si="234"/>
        <v>3886.08</v>
      </c>
      <c r="DM27" s="13">
        <f t="shared" si="234"/>
        <v>3916.44</v>
      </c>
      <c r="DN27" s="13">
        <f t="shared" si="234"/>
        <v>615.12000000000012</v>
      </c>
      <c r="DO27" s="13">
        <f t="shared" si="234"/>
        <v>663.30000000000007</v>
      </c>
      <c r="DP27" s="13">
        <f t="shared" si="234"/>
        <v>3402.9600000000005</v>
      </c>
    </row>
    <row r="28" spans="1:120" s="1" customFormat="1" x14ac:dyDescent="0.2">
      <c r="A28" s="109" t="s">
        <v>7</v>
      </c>
      <c r="B28" s="110"/>
      <c r="C28" s="110"/>
      <c r="D28" s="110"/>
      <c r="E28" s="110"/>
      <c r="F28" s="111"/>
      <c r="G28" s="12"/>
      <c r="H28" s="16">
        <f t="shared" ref="H28" si="235">SUM(H29:H33)</f>
        <v>11.659999999999997</v>
      </c>
      <c r="I28" s="16">
        <f t="shared" ref="I28:K28" si="236">SUM(I29:I33)</f>
        <v>101973.696</v>
      </c>
      <c r="J28" s="16">
        <f t="shared" si="236"/>
        <v>101819.784</v>
      </c>
      <c r="K28" s="16">
        <f t="shared" si="236"/>
        <v>102477.40799999998</v>
      </c>
      <c r="L28" s="16">
        <f t="shared" ref="L28:M28" si="237">SUM(L29:L33)</f>
        <v>103960.56</v>
      </c>
      <c r="M28" s="16">
        <f t="shared" si="237"/>
        <v>103093.05599999998</v>
      </c>
      <c r="N28" s="16">
        <f t="shared" ref="N28:Q28" si="238">SUM(N29:N33)</f>
        <v>103540.8</v>
      </c>
      <c r="O28" s="16">
        <f t="shared" si="238"/>
        <v>72772.391999999993</v>
      </c>
      <c r="P28" s="16">
        <f t="shared" si="238"/>
        <v>74913.167999999976</v>
      </c>
      <c r="Q28" s="16">
        <f t="shared" si="238"/>
        <v>74143.608000000007</v>
      </c>
      <c r="R28" s="16">
        <f t="shared" ref="R28:Y28" si="239">SUM(R29:R33)</f>
        <v>75654.743999999992</v>
      </c>
      <c r="S28" s="16">
        <f t="shared" si="239"/>
        <v>102603.336</v>
      </c>
      <c r="T28" s="16">
        <f t="shared" si="239"/>
        <v>101414.01599999999</v>
      </c>
      <c r="U28" s="16">
        <f t="shared" si="239"/>
        <v>68015.111999999994</v>
      </c>
      <c r="V28" s="16">
        <f t="shared" si="239"/>
        <v>103065.072</v>
      </c>
      <c r="W28" s="16">
        <f t="shared" si="239"/>
        <v>102211.56</v>
      </c>
      <c r="X28" s="16">
        <f t="shared" si="239"/>
        <v>104912.01599999999</v>
      </c>
      <c r="Y28" s="16">
        <f t="shared" si="239"/>
        <v>104058.50400000002</v>
      </c>
      <c r="Z28" s="16">
        <f t="shared" ref="Z28:AW28" si="240">SUM(Z29:Z33)</f>
        <v>103009.10399999999</v>
      </c>
      <c r="AA28" s="16">
        <f t="shared" si="240"/>
        <v>21155.903999999995</v>
      </c>
      <c r="AB28" s="16">
        <f t="shared" si="240"/>
        <v>106339.19999999998</v>
      </c>
      <c r="AC28" s="16">
        <f t="shared" si="240"/>
        <v>103330.92</v>
      </c>
      <c r="AD28" s="16">
        <f t="shared" ref="AD28:AL28" si="241">SUM(AD29:AD33)</f>
        <v>102057.64799999999</v>
      </c>
      <c r="AE28" s="16">
        <f t="shared" si="241"/>
        <v>74843.207999999984</v>
      </c>
      <c r="AF28" s="16">
        <f t="shared" si="241"/>
        <v>76088.495999999985</v>
      </c>
      <c r="AG28" s="16">
        <f t="shared" si="241"/>
        <v>58178.73599999999</v>
      </c>
      <c r="AH28" s="16">
        <f t="shared" si="241"/>
        <v>59312.087999999989</v>
      </c>
      <c r="AI28" s="16">
        <f t="shared" si="241"/>
        <v>44886.336000000003</v>
      </c>
      <c r="AJ28" s="16">
        <f t="shared" si="241"/>
        <v>47810.663999999997</v>
      </c>
      <c r="AK28" s="16">
        <f t="shared" si="241"/>
        <v>103358.90400000001</v>
      </c>
      <c r="AL28" s="16">
        <f t="shared" si="241"/>
        <v>100924.29599999999</v>
      </c>
      <c r="AM28" s="16">
        <f t="shared" si="240"/>
        <v>74955.144</v>
      </c>
      <c r="AN28" s="16">
        <f t="shared" si="240"/>
        <v>92669.015999999989</v>
      </c>
      <c r="AO28" s="16">
        <f t="shared" si="240"/>
        <v>108270.09599999998</v>
      </c>
      <c r="AP28" s="16">
        <f t="shared" si="240"/>
        <v>103316.92799999999</v>
      </c>
      <c r="AQ28" s="16">
        <f t="shared" si="240"/>
        <v>102533.37599999999</v>
      </c>
      <c r="AR28" s="16">
        <f t="shared" si="240"/>
        <v>47502.84</v>
      </c>
      <c r="AS28" s="16">
        <f t="shared" si="240"/>
        <v>102435.43199999999</v>
      </c>
      <c r="AT28" s="16">
        <f t="shared" si="240"/>
        <v>103232.97599999998</v>
      </c>
      <c r="AU28" s="16">
        <f t="shared" si="240"/>
        <v>57661.031999999992</v>
      </c>
      <c r="AV28" s="16">
        <f t="shared" si="240"/>
        <v>95761.247999999992</v>
      </c>
      <c r="AW28" s="16">
        <f t="shared" si="240"/>
        <v>75766.679999999993</v>
      </c>
      <c r="AX28" s="12"/>
      <c r="AY28" s="16">
        <v>7.3299999999999992</v>
      </c>
      <c r="AZ28" s="16">
        <f t="shared" ref="AZ28:BA28" si="242">SUM(AZ29:AZ33)</f>
        <v>18322.068000000007</v>
      </c>
      <c r="BA28" s="16">
        <f t="shared" si="242"/>
        <v>34832.160000000003</v>
      </c>
      <c r="BB28" s="16">
        <f t="shared" ref="BB28:BE28" si="243">SUM(BB29:BB33)</f>
        <v>46310.939999999995</v>
      </c>
      <c r="BC28" s="16">
        <f t="shared" si="243"/>
        <v>7423.8240000000005</v>
      </c>
      <c r="BD28" s="16">
        <f t="shared" si="243"/>
        <v>17679.960000000003</v>
      </c>
      <c r="BE28" s="16">
        <f t="shared" si="243"/>
        <v>7476.6000000000013</v>
      </c>
      <c r="BF28" s="16">
        <f t="shared" ref="BF28:BR28" si="244">SUM(BF29:BF33)</f>
        <v>9693.1920000000009</v>
      </c>
      <c r="BG28" s="16">
        <f t="shared" si="244"/>
        <v>62891.400000000009</v>
      </c>
      <c r="BH28" s="16">
        <f t="shared" si="244"/>
        <v>39661.164000000004</v>
      </c>
      <c r="BI28" s="16">
        <f t="shared" si="244"/>
        <v>6948.84</v>
      </c>
      <c r="BJ28" s="16">
        <f t="shared" si="244"/>
        <v>29273.088000000003</v>
      </c>
      <c r="BK28" s="16">
        <f t="shared" si="244"/>
        <v>28991.616000000005</v>
      </c>
      <c r="BL28" s="16">
        <f t="shared" si="244"/>
        <v>42590.232000000004</v>
      </c>
      <c r="BM28" s="16">
        <f t="shared" si="244"/>
        <v>42898.091999999997</v>
      </c>
      <c r="BN28" s="16">
        <f t="shared" si="244"/>
        <v>28657.368000000002</v>
      </c>
      <c r="BO28" s="16">
        <f t="shared" si="244"/>
        <v>62680.296000000002</v>
      </c>
      <c r="BP28" s="16">
        <f t="shared" si="244"/>
        <v>51491.783999999992</v>
      </c>
      <c r="BQ28" s="16">
        <f t="shared" si="244"/>
        <v>8136.300000000002</v>
      </c>
      <c r="BR28" s="16">
        <f t="shared" si="244"/>
        <v>8681.652</v>
      </c>
      <c r="BS28" s="16">
        <f t="shared" ref="BS28:BU28" si="245">SUM(BS29:BS33)</f>
        <v>45950.304000000004</v>
      </c>
      <c r="BT28" s="16">
        <f t="shared" si="245"/>
        <v>45431.340000000004</v>
      </c>
      <c r="BU28" s="16">
        <f t="shared" si="245"/>
        <v>36485.808000000005</v>
      </c>
      <c r="BV28" s="29">
        <f t="shared" ref="BV28" si="246">SUM(BV29:BV33)</f>
        <v>6.8</v>
      </c>
      <c r="BW28" s="16">
        <f t="shared" ref="BW28" si="247">SUM(BW29:BW33)</f>
        <v>59151.840000000004</v>
      </c>
      <c r="BX28" s="16">
        <f t="shared" ref="BX28:BY28" si="248">SUM(BX29:BX33)</f>
        <v>44986.079999999994</v>
      </c>
      <c r="BY28" s="16">
        <f t="shared" si="248"/>
        <v>42130.079999999994</v>
      </c>
      <c r="BZ28" s="16">
        <f t="shared" ref="BZ28:CC28" si="249">SUM(BZ29:BZ33)</f>
        <v>59200.800000000003</v>
      </c>
      <c r="CA28" s="16">
        <f t="shared" si="249"/>
        <v>58833.599999999999</v>
      </c>
      <c r="CB28" s="16">
        <f t="shared" si="249"/>
        <v>33252</v>
      </c>
      <c r="CC28" s="16">
        <f t="shared" si="249"/>
        <v>27491.039999999997</v>
      </c>
      <c r="CD28" s="16">
        <f t="shared" ref="CD28:CI28" si="250">SUM(CD29:CD33)</f>
        <v>33121.439999999995</v>
      </c>
      <c r="CE28" s="16">
        <f t="shared" si="250"/>
        <v>27588.960000000003</v>
      </c>
      <c r="CF28" s="16">
        <f t="shared" si="250"/>
        <v>59208.959999999999</v>
      </c>
      <c r="CG28" s="16">
        <f t="shared" si="250"/>
        <v>32811.360000000001</v>
      </c>
      <c r="CH28" s="16">
        <f t="shared" si="250"/>
        <v>23982.240000000002</v>
      </c>
      <c r="CI28" s="16">
        <f t="shared" si="250"/>
        <v>43639.679999999993</v>
      </c>
      <c r="CJ28" s="12"/>
      <c r="CK28" s="29">
        <f t="shared" ref="CK28" si="251">SUM(CK29:CK33)</f>
        <v>9.370000000000001</v>
      </c>
      <c r="CL28" s="16">
        <f t="shared" ref="CL28:CN28" si="252">SUM(CL29:CL33)</f>
        <v>10839.216000000002</v>
      </c>
      <c r="CM28" s="16">
        <f t="shared" si="252"/>
        <v>82857.035999999993</v>
      </c>
      <c r="CN28" s="16">
        <f t="shared" si="252"/>
        <v>37611.180000000008</v>
      </c>
      <c r="CO28" s="16">
        <f t="shared" ref="CO28:CP28" si="253">SUM(CO29:CO33)</f>
        <v>39252.804000000004</v>
      </c>
      <c r="CP28" s="16">
        <f t="shared" si="253"/>
        <v>80743.164000000004</v>
      </c>
      <c r="CQ28" s="45">
        <f t="shared" ref="CQ28:CR28" si="254">SUM(CQ29:CQ33)</f>
        <v>4.6500000000000004</v>
      </c>
      <c r="CR28" s="16">
        <f t="shared" si="254"/>
        <v>40884.660000000003</v>
      </c>
      <c r="CS28" s="12"/>
      <c r="CT28" s="29">
        <f t="shared" ref="CT28" si="255">SUM(CT29:CT33)</f>
        <v>6.28</v>
      </c>
      <c r="CU28" s="16">
        <f t="shared" ref="CU28:DB28" si="256">SUM(CU29:CU33)</f>
        <v>24989.375999999997</v>
      </c>
      <c r="CV28" s="16">
        <f t="shared" si="256"/>
        <v>25735.439999999995</v>
      </c>
      <c r="CW28" s="16">
        <f t="shared" si="256"/>
        <v>44575.44</v>
      </c>
      <c r="CX28" s="16">
        <f t="shared" ref="CX28:CZ28" si="257">SUM(CX29:CX33)</f>
        <v>18410.448</v>
      </c>
      <c r="CY28" s="29">
        <f t="shared" ref="CY28" si="258">SUM(CY29:CY33)</f>
        <v>3.9100000000000006</v>
      </c>
      <c r="CZ28" s="16">
        <f t="shared" si="257"/>
        <v>3964.7400000000002</v>
      </c>
      <c r="DA28" s="16">
        <f t="shared" si="256"/>
        <v>9440.3040000000001</v>
      </c>
      <c r="DB28" s="16">
        <f t="shared" si="256"/>
        <v>9656.1360000000004</v>
      </c>
      <c r="DC28" s="16">
        <f t="shared" ref="DC28:DF28" si="259">SUM(DC29:DC33)</f>
        <v>6418.6560000000009</v>
      </c>
      <c r="DD28" s="16">
        <f t="shared" si="259"/>
        <v>5236.2719999999999</v>
      </c>
      <c r="DE28" s="16">
        <f t="shared" si="259"/>
        <v>31098.576000000005</v>
      </c>
      <c r="DF28" s="16">
        <f t="shared" si="259"/>
        <v>34045.152000000002</v>
      </c>
      <c r="DG28" s="16">
        <f t="shared" ref="DG28:DN28" si="260">SUM(DG29:DG33)</f>
        <v>33876.240000000005</v>
      </c>
      <c r="DH28" s="16">
        <f t="shared" si="260"/>
        <v>28086.312000000002</v>
      </c>
      <c r="DI28" s="16">
        <f t="shared" si="260"/>
        <v>22746.816000000003</v>
      </c>
      <c r="DJ28" s="16">
        <f t="shared" si="260"/>
        <v>28578.972000000002</v>
      </c>
      <c r="DK28" s="16">
        <f t="shared" si="260"/>
        <v>27359.052000000003</v>
      </c>
      <c r="DL28" s="16">
        <f t="shared" si="260"/>
        <v>27626.495999999999</v>
      </c>
      <c r="DM28" s="16">
        <f t="shared" si="260"/>
        <v>27842.328000000001</v>
      </c>
      <c r="DN28" s="16">
        <f t="shared" si="260"/>
        <v>4372.9440000000004</v>
      </c>
      <c r="DO28" s="16">
        <f t="shared" ref="DO28:DP28" si="261">SUM(DO29:DO33)</f>
        <v>4715.46</v>
      </c>
      <c r="DP28" s="16">
        <f t="shared" si="261"/>
        <v>24191.952000000001</v>
      </c>
    </row>
    <row r="29" spans="1:120" s="1" customFormat="1" ht="176.25" customHeight="1" x14ac:dyDescent="0.2">
      <c r="A29" s="102" t="s">
        <v>39</v>
      </c>
      <c r="B29" s="102"/>
      <c r="C29" s="102"/>
      <c r="D29" s="102"/>
      <c r="E29" s="102"/>
      <c r="F29" s="102"/>
      <c r="G29" s="14" t="s">
        <v>44</v>
      </c>
      <c r="H29" s="13">
        <f>0.49+0.35+2.46+2.46+0.81+0.1+0.13+0.14+0.1+0.03+0.02+0.04+0.01</f>
        <v>7.1399999999999988</v>
      </c>
      <c r="I29" s="13">
        <f>7.14*12*I35</f>
        <v>62443.583999999988</v>
      </c>
      <c r="J29" s="13">
        <f t="shared" ref="J29:K29" si="262">7.14*12*J35</f>
        <v>62349.335999999996</v>
      </c>
      <c r="K29" s="13">
        <f t="shared" si="262"/>
        <v>62752.031999999992</v>
      </c>
      <c r="L29" s="13">
        <f t="shared" ref="L29:AW29" si="263">7.14*12*L35</f>
        <v>63660.24</v>
      </c>
      <c r="M29" s="13">
        <f t="shared" si="263"/>
        <v>63129.02399999999</v>
      </c>
      <c r="N29" s="13">
        <f t="shared" si="263"/>
        <v>63403.199999999997</v>
      </c>
      <c r="O29" s="13">
        <f t="shared" si="263"/>
        <v>44562.167999999998</v>
      </c>
      <c r="P29" s="13">
        <f t="shared" si="263"/>
        <v>45873.071999999993</v>
      </c>
      <c r="Q29" s="13">
        <f t="shared" si="263"/>
        <v>45401.831999999995</v>
      </c>
      <c r="R29" s="13">
        <f t="shared" si="263"/>
        <v>46327.175999999999</v>
      </c>
      <c r="S29" s="13">
        <f t="shared" si="263"/>
        <v>62829.143999999993</v>
      </c>
      <c r="T29" s="13">
        <f t="shared" si="263"/>
        <v>62100.863999999994</v>
      </c>
      <c r="U29" s="13">
        <f t="shared" si="263"/>
        <v>41649.047999999995</v>
      </c>
      <c r="V29" s="13">
        <f t="shared" si="263"/>
        <v>63111.887999999999</v>
      </c>
      <c r="W29" s="13">
        <f t="shared" si="263"/>
        <v>62589.24</v>
      </c>
      <c r="X29" s="13">
        <f t="shared" si="263"/>
        <v>64242.863999999994</v>
      </c>
      <c r="Y29" s="13">
        <f t="shared" si="263"/>
        <v>63720.216</v>
      </c>
      <c r="Z29" s="13">
        <f t="shared" si="263"/>
        <v>63077.616000000002</v>
      </c>
      <c r="AA29" s="13">
        <f t="shared" si="263"/>
        <v>12954.815999999997</v>
      </c>
      <c r="AB29" s="13">
        <f t="shared" si="263"/>
        <v>65116.799999999996</v>
      </c>
      <c r="AC29" s="13">
        <f t="shared" si="263"/>
        <v>63274.679999999993</v>
      </c>
      <c r="AD29" s="13">
        <f t="shared" ref="AD29:AL29" si="264">7.14*12*AD35</f>
        <v>62494.991999999991</v>
      </c>
      <c r="AE29" s="13">
        <f t="shared" si="264"/>
        <v>45830.231999999996</v>
      </c>
      <c r="AF29" s="13">
        <f t="shared" si="264"/>
        <v>46592.783999999992</v>
      </c>
      <c r="AG29" s="13">
        <f t="shared" si="264"/>
        <v>35625.743999999999</v>
      </c>
      <c r="AH29" s="13">
        <f t="shared" si="264"/>
        <v>36319.751999999993</v>
      </c>
      <c r="AI29" s="13">
        <f t="shared" si="264"/>
        <v>27486.144</v>
      </c>
      <c r="AJ29" s="13">
        <f t="shared" si="264"/>
        <v>29276.855999999996</v>
      </c>
      <c r="AK29" s="13">
        <f t="shared" si="264"/>
        <v>63291.815999999999</v>
      </c>
      <c r="AL29" s="13">
        <f t="shared" si="264"/>
        <v>61800.983999999989</v>
      </c>
      <c r="AM29" s="13">
        <f t="shared" si="263"/>
        <v>45898.775999999998</v>
      </c>
      <c r="AN29" s="13">
        <f t="shared" si="263"/>
        <v>56745.863999999994</v>
      </c>
      <c r="AO29" s="13">
        <f t="shared" si="263"/>
        <v>66299.183999999994</v>
      </c>
      <c r="AP29" s="13">
        <f t="shared" si="263"/>
        <v>63266.111999999994</v>
      </c>
      <c r="AQ29" s="13">
        <f t="shared" si="263"/>
        <v>62786.303999999989</v>
      </c>
      <c r="AR29" s="13">
        <f t="shared" si="263"/>
        <v>29088.359999999997</v>
      </c>
      <c r="AS29" s="13">
        <f t="shared" si="263"/>
        <v>62726.327999999994</v>
      </c>
      <c r="AT29" s="13">
        <f t="shared" si="263"/>
        <v>63214.703999999991</v>
      </c>
      <c r="AU29" s="13">
        <f t="shared" si="263"/>
        <v>35308.727999999996</v>
      </c>
      <c r="AV29" s="13">
        <f t="shared" si="263"/>
        <v>58639.391999999993</v>
      </c>
      <c r="AW29" s="13">
        <f t="shared" si="263"/>
        <v>46395.719999999994</v>
      </c>
      <c r="AX29" s="14" t="s">
        <v>44</v>
      </c>
      <c r="AY29" s="13">
        <v>1.57</v>
      </c>
      <c r="AZ29" s="13">
        <f t="shared" ref="AZ29:BU29" si="265">1.57*12*AZ35</f>
        <v>3924.3720000000003</v>
      </c>
      <c r="BA29" s="13">
        <f t="shared" si="265"/>
        <v>7460.64</v>
      </c>
      <c r="BB29" s="13">
        <f t="shared" si="265"/>
        <v>9919.26</v>
      </c>
      <c r="BC29" s="13">
        <f t="shared" si="265"/>
        <v>1590.096</v>
      </c>
      <c r="BD29" s="13">
        <f t="shared" si="265"/>
        <v>3786.84</v>
      </c>
      <c r="BE29" s="13">
        <f t="shared" si="265"/>
        <v>1601.4</v>
      </c>
      <c r="BF29" s="13">
        <f t="shared" si="265"/>
        <v>2076.1680000000001</v>
      </c>
      <c r="BG29" s="13">
        <f t="shared" si="265"/>
        <v>13470.6</v>
      </c>
      <c r="BH29" s="13">
        <f t="shared" si="265"/>
        <v>8494.9560000000001</v>
      </c>
      <c r="BI29" s="13">
        <f t="shared" si="265"/>
        <v>1488.36</v>
      </c>
      <c r="BJ29" s="13">
        <f t="shared" si="265"/>
        <v>6269.9520000000002</v>
      </c>
      <c r="BK29" s="13">
        <f t="shared" si="265"/>
        <v>6209.6640000000007</v>
      </c>
      <c r="BL29" s="13">
        <f t="shared" si="265"/>
        <v>9122.3279999999995</v>
      </c>
      <c r="BM29" s="13">
        <f t="shared" si="265"/>
        <v>9188.268</v>
      </c>
      <c r="BN29" s="13">
        <f t="shared" si="265"/>
        <v>6138.0720000000001</v>
      </c>
      <c r="BO29" s="13">
        <f t="shared" si="265"/>
        <v>13425.384</v>
      </c>
      <c r="BP29" s="13">
        <f t="shared" si="265"/>
        <v>11028.936</v>
      </c>
      <c r="BQ29" s="13">
        <f t="shared" si="265"/>
        <v>1742.7</v>
      </c>
      <c r="BR29" s="13">
        <f t="shared" si="265"/>
        <v>1859.508</v>
      </c>
      <c r="BS29" s="13">
        <f t="shared" si="265"/>
        <v>9842.0159999999996</v>
      </c>
      <c r="BT29" s="13">
        <f t="shared" si="265"/>
        <v>9730.86</v>
      </c>
      <c r="BU29" s="13">
        <f t="shared" si="265"/>
        <v>7814.8320000000003</v>
      </c>
      <c r="BV29" s="28">
        <f>0.73+0.12+0.05+0.13+0.28+0.3+0.03+0.02+0.05+0.03+0.5</f>
        <v>2.2400000000000002</v>
      </c>
      <c r="BW29" s="13">
        <f t="shared" ref="BW29:CI29" si="266">2.24*12*BW35</f>
        <v>19485.312000000002</v>
      </c>
      <c r="BX29" s="13">
        <f t="shared" si="266"/>
        <v>14818.944</v>
      </c>
      <c r="BY29" s="13">
        <f t="shared" si="266"/>
        <v>13878.144</v>
      </c>
      <c r="BZ29" s="13">
        <f t="shared" si="266"/>
        <v>19501.440000000002</v>
      </c>
      <c r="CA29" s="13">
        <f t="shared" si="266"/>
        <v>19380.480000000003</v>
      </c>
      <c r="CB29" s="13">
        <f t="shared" si="266"/>
        <v>10953.6</v>
      </c>
      <c r="CC29" s="13">
        <f t="shared" si="266"/>
        <v>9055.8719999999994</v>
      </c>
      <c r="CD29" s="13">
        <f t="shared" si="266"/>
        <v>10910.592000000001</v>
      </c>
      <c r="CE29" s="13">
        <f t="shared" si="266"/>
        <v>9088.1280000000006</v>
      </c>
      <c r="CF29" s="13">
        <f t="shared" si="266"/>
        <v>19504.128000000004</v>
      </c>
      <c r="CG29" s="13">
        <f t="shared" si="266"/>
        <v>10808.448000000002</v>
      </c>
      <c r="CH29" s="13">
        <f t="shared" si="266"/>
        <v>7900.0320000000002</v>
      </c>
      <c r="CI29" s="13">
        <f t="shared" si="266"/>
        <v>14375.424000000001</v>
      </c>
      <c r="CJ29" s="14" t="s">
        <v>44</v>
      </c>
      <c r="CK29" s="28">
        <f>0.71+0.34+1.8+1.8+0.71+0.14+0.15+0.15+0.03+0.02+0.05+0.01</f>
        <v>5.91</v>
      </c>
      <c r="CL29" s="13">
        <f>5.91*12*CL35</f>
        <v>6836.688000000001</v>
      </c>
      <c r="CM29" s="13">
        <f t="shared" ref="CM29:CP29" si="267">5.91*12*CM35</f>
        <v>52260.947999999997</v>
      </c>
      <c r="CN29" s="13">
        <f t="shared" si="267"/>
        <v>23722.74</v>
      </c>
      <c r="CO29" s="13">
        <f t="shared" si="267"/>
        <v>24758.172000000002</v>
      </c>
      <c r="CP29" s="13">
        <f t="shared" si="267"/>
        <v>50927.652000000002</v>
      </c>
      <c r="CQ29" s="44">
        <f>0.73+0.12+0.05+0.13+0.3+0.03+0.02+0.05+0.03+0.5</f>
        <v>1.9600000000000002</v>
      </c>
      <c r="CR29" s="13">
        <f t="shared" ref="CR29" si="268">1.96*12*CR35</f>
        <v>17233.103999999999</v>
      </c>
      <c r="CS29" s="14" t="s">
        <v>44</v>
      </c>
      <c r="CT29" s="28">
        <f>0.49+0.35+0.74+0.74+0.41+0.1+0.13+0.14+0.1+0.03+0.02+0.04+0.01</f>
        <v>3.3000000000000003</v>
      </c>
      <c r="CU29" s="13">
        <f>3.3*12*CU35</f>
        <v>13131.359999999999</v>
      </c>
      <c r="CV29" s="13">
        <f t="shared" ref="CV29:CW29" si="269">3.3*12*CV35</f>
        <v>13523.399999999998</v>
      </c>
      <c r="CW29" s="13">
        <f t="shared" si="269"/>
        <v>23423.399999999998</v>
      </c>
      <c r="CX29" s="13">
        <f>3.3*12*CX35</f>
        <v>9674.2799999999988</v>
      </c>
      <c r="CY29" s="28">
        <f>0.44+0.25+0.18+0.06+0.04+0.06+0.05+0.05</f>
        <v>1.1300000000000001</v>
      </c>
      <c r="CZ29" s="13">
        <f>1.13*12*CZ35</f>
        <v>1145.82</v>
      </c>
      <c r="DA29" s="13">
        <f t="shared" ref="DA29:DP29" si="270">1.13*12*DA35</f>
        <v>2728.2719999999995</v>
      </c>
      <c r="DB29" s="13">
        <f t="shared" si="270"/>
        <v>2790.6479999999997</v>
      </c>
      <c r="DC29" s="13">
        <f t="shared" si="270"/>
        <v>1855.008</v>
      </c>
      <c r="DD29" s="13">
        <f t="shared" si="270"/>
        <v>1513.2959999999998</v>
      </c>
      <c r="DE29" s="13">
        <f t="shared" si="270"/>
        <v>8987.5679999999993</v>
      </c>
      <c r="DF29" s="13">
        <f t="shared" si="270"/>
        <v>9839.1359999999986</v>
      </c>
      <c r="DG29" s="13">
        <f t="shared" si="270"/>
        <v>9790.32</v>
      </c>
      <c r="DH29" s="13">
        <f t="shared" si="270"/>
        <v>8117.0159999999996</v>
      </c>
      <c r="DI29" s="13">
        <f t="shared" si="270"/>
        <v>6573.8879999999999</v>
      </c>
      <c r="DJ29" s="13">
        <f t="shared" si="270"/>
        <v>8259.3959999999988</v>
      </c>
      <c r="DK29" s="13">
        <f t="shared" si="270"/>
        <v>7906.8359999999993</v>
      </c>
      <c r="DL29" s="13">
        <f t="shared" si="270"/>
        <v>7984.1279999999988</v>
      </c>
      <c r="DM29" s="13">
        <f t="shared" si="270"/>
        <v>8046.503999999999</v>
      </c>
      <c r="DN29" s="13">
        <f t="shared" si="270"/>
        <v>1263.7919999999999</v>
      </c>
      <c r="DO29" s="13">
        <f t="shared" si="270"/>
        <v>1362.78</v>
      </c>
      <c r="DP29" s="13">
        <f t="shared" si="270"/>
        <v>6991.5360000000001</v>
      </c>
    </row>
    <row r="30" spans="1:120" s="1" customFormat="1" ht="84.75" customHeight="1" x14ac:dyDescent="0.2">
      <c r="A30" s="92" t="s">
        <v>6</v>
      </c>
      <c r="B30" s="92"/>
      <c r="C30" s="92"/>
      <c r="D30" s="92"/>
      <c r="E30" s="92"/>
      <c r="F30" s="92"/>
      <c r="G30" s="14" t="s">
        <v>5</v>
      </c>
      <c r="H30" s="13">
        <v>1.4</v>
      </c>
      <c r="I30" s="13">
        <f>1.4*12*I35</f>
        <v>12243.839999999997</v>
      </c>
      <c r="J30" s="13">
        <f t="shared" ref="J30:K30" si="271">1.4*12*J35</f>
        <v>12225.359999999999</v>
      </c>
      <c r="K30" s="13">
        <f t="shared" si="271"/>
        <v>12304.319999999998</v>
      </c>
      <c r="L30" s="13">
        <f t="shared" ref="L30:AW30" si="272">1.4*12*L35</f>
        <v>12482.399999999998</v>
      </c>
      <c r="M30" s="13">
        <f t="shared" si="272"/>
        <v>12378.239999999998</v>
      </c>
      <c r="N30" s="13">
        <f t="shared" si="272"/>
        <v>12431.999999999998</v>
      </c>
      <c r="O30" s="13">
        <f t="shared" si="272"/>
        <v>8737.6799999999985</v>
      </c>
      <c r="P30" s="13">
        <f t="shared" si="272"/>
        <v>8994.7199999999975</v>
      </c>
      <c r="Q30" s="13">
        <f t="shared" si="272"/>
        <v>8902.3199999999979</v>
      </c>
      <c r="R30" s="13">
        <f t="shared" si="272"/>
        <v>9083.7599999999984</v>
      </c>
      <c r="S30" s="13">
        <f t="shared" si="272"/>
        <v>12319.439999999997</v>
      </c>
      <c r="T30" s="13">
        <f t="shared" si="272"/>
        <v>12176.639999999998</v>
      </c>
      <c r="U30" s="13">
        <f t="shared" si="272"/>
        <v>8166.4799999999987</v>
      </c>
      <c r="V30" s="13">
        <f t="shared" si="272"/>
        <v>12374.879999999997</v>
      </c>
      <c r="W30" s="13">
        <f t="shared" si="272"/>
        <v>12272.399999999998</v>
      </c>
      <c r="X30" s="13">
        <f t="shared" si="272"/>
        <v>12596.639999999998</v>
      </c>
      <c r="Y30" s="13">
        <f t="shared" si="272"/>
        <v>12494.159999999998</v>
      </c>
      <c r="Z30" s="13">
        <f t="shared" si="272"/>
        <v>12368.159999999998</v>
      </c>
      <c r="AA30" s="13">
        <f t="shared" si="272"/>
        <v>2540.1599999999994</v>
      </c>
      <c r="AB30" s="13">
        <f t="shared" si="272"/>
        <v>12767.999999999998</v>
      </c>
      <c r="AC30" s="13">
        <f t="shared" si="272"/>
        <v>12406.799999999997</v>
      </c>
      <c r="AD30" s="13">
        <f t="shared" ref="AD30:AL30" si="273">1.4*12*AD35</f>
        <v>12253.919999999998</v>
      </c>
      <c r="AE30" s="13">
        <f t="shared" si="273"/>
        <v>8986.3199999999979</v>
      </c>
      <c r="AF30" s="13">
        <f t="shared" si="273"/>
        <v>9135.8399999999983</v>
      </c>
      <c r="AG30" s="13">
        <f t="shared" si="273"/>
        <v>6985.4399999999987</v>
      </c>
      <c r="AH30" s="13">
        <f t="shared" si="273"/>
        <v>7121.5199999999986</v>
      </c>
      <c r="AI30" s="13">
        <f t="shared" si="273"/>
        <v>5389.44</v>
      </c>
      <c r="AJ30" s="13">
        <f t="shared" si="273"/>
        <v>5740.5599999999986</v>
      </c>
      <c r="AK30" s="13">
        <f t="shared" si="273"/>
        <v>12410.159999999998</v>
      </c>
      <c r="AL30" s="13">
        <f t="shared" si="273"/>
        <v>12117.839999999997</v>
      </c>
      <c r="AM30" s="13">
        <f t="shared" si="272"/>
        <v>8999.7599999999984</v>
      </c>
      <c r="AN30" s="13">
        <f t="shared" si="272"/>
        <v>11126.639999999998</v>
      </c>
      <c r="AO30" s="13">
        <f t="shared" si="272"/>
        <v>12999.839999999997</v>
      </c>
      <c r="AP30" s="13">
        <f t="shared" si="272"/>
        <v>12405.119999999997</v>
      </c>
      <c r="AQ30" s="13">
        <f t="shared" si="272"/>
        <v>12311.039999999997</v>
      </c>
      <c r="AR30" s="13">
        <f t="shared" si="272"/>
        <v>5703.5999999999995</v>
      </c>
      <c r="AS30" s="13">
        <f t="shared" si="272"/>
        <v>12299.279999999999</v>
      </c>
      <c r="AT30" s="13">
        <f t="shared" si="272"/>
        <v>12395.039999999997</v>
      </c>
      <c r="AU30" s="13">
        <f t="shared" si="272"/>
        <v>6923.2799999999988</v>
      </c>
      <c r="AV30" s="13">
        <f t="shared" si="272"/>
        <v>11497.919999999998</v>
      </c>
      <c r="AW30" s="13">
        <f t="shared" si="272"/>
        <v>9097.1999999999989</v>
      </c>
      <c r="AX30" s="14" t="s">
        <v>5</v>
      </c>
      <c r="AY30" s="13">
        <v>1.85</v>
      </c>
      <c r="AZ30" s="13">
        <f t="shared" ref="AZ30:BU30" si="274">1.85*12*AZ35</f>
        <v>4624.2600000000011</v>
      </c>
      <c r="BA30" s="13">
        <f t="shared" si="274"/>
        <v>8791.2000000000007</v>
      </c>
      <c r="BB30" s="13">
        <f t="shared" si="274"/>
        <v>11688.300000000001</v>
      </c>
      <c r="BC30" s="13">
        <f t="shared" si="274"/>
        <v>1873.6800000000003</v>
      </c>
      <c r="BD30" s="13">
        <f t="shared" si="274"/>
        <v>4462.2000000000007</v>
      </c>
      <c r="BE30" s="13">
        <f t="shared" si="274"/>
        <v>1887.0000000000002</v>
      </c>
      <c r="BF30" s="13">
        <f t="shared" si="274"/>
        <v>2446.4400000000005</v>
      </c>
      <c r="BG30" s="13">
        <f t="shared" si="274"/>
        <v>15873.000000000002</v>
      </c>
      <c r="BH30" s="13">
        <f t="shared" si="274"/>
        <v>10009.980000000001</v>
      </c>
      <c r="BI30" s="13">
        <f t="shared" si="274"/>
        <v>1753.8000000000002</v>
      </c>
      <c r="BJ30" s="13">
        <f t="shared" si="274"/>
        <v>7388.1600000000008</v>
      </c>
      <c r="BK30" s="13">
        <f t="shared" si="274"/>
        <v>7317.1200000000017</v>
      </c>
      <c r="BL30" s="13">
        <f t="shared" si="274"/>
        <v>10749.240000000002</v>
      </c>
      <c r="BM30" s="13">
        <f t="shared" si="274"/>
        <v>10826.94</v>
      </c>
      <c r="BN30" s="13">
        <f t="shared" si="274"/>
        <v>7232.7600000000011</v>
      </c>
      <c r="BO30" s="13">
        <f t="shared" si="274"/>
        <v>15819.720000000003</v>
      </c>
      <c r="BP30" s="13">
        <f t="shared" si="274"/>
        <v>12995.880000000001</v>
      </c>
      <c r="BQ30" s="13">
        <f t="shared" si="274"/>
        <v>2053.5000000000005</v>
      </c>
      <c r="BR30" s="13">
        <f t="shared" si="274"/>
        <v>2191.1400000000003</v>
      </c>
      <c r="BS30" s="13">
        <f t="shared" si="274"/>
        <v>11597.28</v>
      </c>
      <c r="BT30" s="13">
        <f t="shared" si="274"/>
        <v>11466.300000000001</v>
      </c>
      <c r="BU30" s="13">
        <f t="shared" si="274"/>
        <v>9208.5600000000013</v>
      </c>
      <c r="BV30" s="28">
        <v>1.39</v>
      </c>
      <c r="BW30" s="13">
        <f t="shared" ref="BW30:CI30" si="275">1.39*12*BW35</f>
        <v>12091.331999999999</v>
      </c>
      <c r="BX30" s="13">
        <f t="shared" si="275"/>
        <v>9195.6839999999993</v>
      </c>
      <c r="BY30" s="13">
        <f t="shared" si="275"/>
        <v>8611.8839999999982</v>
      </c>
      <c r="BZ30" s="13">
        <f t="shared" si="275"/>
        <v>12101.34</v>
      </c>
      <c r="CA30" s="13">
        <f t="shared" si="275"/>
        <v>12026.28</v>
      </c>
      <c r="CB30" s="13">
        <f t="shared" si="275"/>
        <v>6797.0999999999995</v>
      </c>
      <c r="CC30" s="13">
        <f t="shared" si="275"/>
        <v>5619.4919999999993</v>
      </c>
      <c r="CD30" s="13">
        <f t="shared" si="275"/>
        <v>6770.4119999999994</v>
      </c>
      <c r="CE30" s="13">
        <f t="shared" si="275"/>
        <v>5639.5080000000007</v>
      </c>
      <c r="CF30" s="13">
        <f t="shared" si="275"/>
        <v>12103.008</v>
      </c>
      <c r="CG30" s="13">
        <f t="shared" si="275"/>
        <v>6707.0280000000002</v>
      </c>
      <c r="CH30" s="13">
        <f t="shared" si="275"/>
        <v>4902.2519999999995</v>
      </c>
      <c r="CI30" s="13">
        <f t="shared" si="275"/>
        <v>8920.4639999999999</v>
      </c>
      <c r="CJ30" s="14" t="s">
        <v>5</v>
      </c>
      <c r="CK30" s="28">
        <v>1.2</v>
      </c>
      <c r="CL30" s="13">
        <f>1.2*12*CL35</f>
        <v>1388.1599999999999</v>
      </c>
      <c r="CM30" s="13">
        <f t="shared" ref="CM30:CP30" si="276">1.2*12*CM35</f>
        <v>10611.359999999999</v>
      </c>
      <c r="CN30" s="13">
        <f t="shared" si="276"/>
        <v>4816.7999999999993</v>
      </c>
      <c r="CO30" s="13">
        <f t="shared" si="276"/>
        <v>5027.04</v>
      </c>
      <c r="CP30" s="13">
        <f t="shared" si="276"/>
        <v>10340.64</v>
      </c>
      <c r="CQ30" s="44">
        <v>1.39</v>
      </c>
      <c r="CR30" s="13">
        <f t="shared" ref="CR30" si="277">1.39*12*CR35</f>
        <v>12221.436</v>
      </c>
      <c r="CS30" s="14" t="s">
        <v>5</v>
      </c>
      <c r="CT30" s="28">
        <v>1.4</v>
      </c>
      <c r="CU30" s="13">
        <f t="shared" ref="CU30:CV30" si="278">1.4*12*CU35</f>
        <v>5570.8799999999992</v>
      </c>
      <c r="CV30" s="13">
        <f t="shared" si="278"/>
        <v>5737.1999999999989</v>
      </c>
      <c r="CW30" s="13">
        <f t="shared" ref="CW30:CX30" si="279">1.4*12*CW35</f>
        <v>9937.1999999999989</v>
      </c>
      <c r="CX30" s="13">
        <f t="shared" si="279"/>
        <v>4104.24</v>
      </c>
      <c r="CY30" s="28">
        <v>1.85</v>
      </c>
      <c r="CZ30" s="13">
        <f>1.85*12*CZ35</f>
        <v>1875.9000000000003</v>
      </c>
      <c r="DA30" s="13">
        <f t="shared" ref="DA30:DP30" si="280">1.85*12*DA35</f>
        <v>4466.6400000000003</v>
      </c>
      <c r="DB30" s="13">
        <f t="shared" si="280"/>
        <v>4568.7600000000011</v>
      </c>
      <c r="DC30" s="13">
        <f t="shared" si="280"/>
        <v>3036.9600000000005</v>
      </c>
      <c r="DD30" s="13">
        <f t="shared" si="280"/>
        <v>2477.52</v>
      </c>
      <c r="DE30" s="13">
        <f t="shared" si="280"/>
        <v>14714.160000000002</v>
      </c>
      <c r="DF30" s="13">
        <f t="shared" si="280"/>
        <v>16108.320000000003</v>
      </c>
      <c r="DG30" s="13">
        <f t="shared" si="280"/>
        <v>16028.400000000001</v>
      </c>
      <c r="DH30" s="13">
        <f t="shared" si="280"/>
        <v>13288.920000000002</v>
      </c>
      <c r="DI30" s="13">
        <f t="shared" si="280"/>
        <v>10762.560000000001</v>
      </c>
      <c r="DJ30" s="13">
        <f t="shared" si="280"/>
        <v>13522.020000000002</v>
      </c>
      <c r="DK30" s="13">
        <f t="shared" si="280"/>
        <v>12944.820000000002</v>
      </c>
      <c r="DL30" s="13">
        <f t="shared" si="280"/>
        <v>13071.36</v>
      </c>
      <c r="DM30" s="13">
        <f t="shared" si="280"/>
        <v>13173.480000000001</v>
      </c>
      <c r="DN30" s="13">
        <f t="shared" si="280"/>
        <v>2069.0400000000004</v>
      </c>
      <c r="DO30" s="13">
        <f t="shared" si="280"/>
        <v>2231.1000000000004</v>
      </c>
      <c r="DP30" s="13">
        <f t="shared" si="280"/>
        <v>11446.320000000002</v>
      </c>
    </row>
    <row r="31" spans="1:120" s="1" customFormat="1" ht="22.5" x14ac:dyDescent="0.2">
      <c r="A31" s="92" t="s">
        <v>37</v>
      </c>
      <c r="B31" s="92"/>
      <c r="C31" s="92"/>
      <c r="D31" s="92"/>
      <c r="E31" s="92"/>
      <c r="F31" s="92"/>
      <c r="G31" s="15" t="s">
        <v>45</v>
      </c>
      <c r="H31" s="13">
        <f>0.51+0.3+0.22+0.12+0.17+0.22</f>
        <v>1.5399999999999998</v>
      </c>
      <c r="I31" s="13">
        <f>1.54*12*I35</f>
        <v>13468.224</v>
      </c>
      <c r="J31" s="13">
        <f t="shared" ref="J31:K31" si="281">1.54*12*J35</f>
        <v>13447.896000000001</v>
      </c>
      <c r="K31" s="13">
        <f t="shared" si="281"/>
        <v>13534.752</v>
      </c>
      <c r="L31" s="13">
        <f t="shared" ref="L31:AW31" si="282">1.54*12*L35</f>
        <v>13730.64</v>
      </c>
      <c r="M31" s="13">
        <f t="shared" si="282"/>
        <v>13616.064</v>
      </c>
      <c r="N31" s="13">
        <f t="shared" si="282"/>
        <v>13675.2</v>
      </c>
      <c r="O31" s="13">
        <f t="shared" si="282"/>
        <v>9611.4480000000003</v>
      </c>
      <c r="P31" s="13">
        <f t="shared" si="282"/>
        <v>9894.1919999999991</v>
      </c>
      <c r="Q31" s="13">
        <f t="shared" si="282"/>
        <v>9792.5519999999997</v>
      </c>
      <c r="R31" s="13">
        <f t="shared" si="282"/>
        <v>9992.1360000000004</v>
      </c>
      <c r="S31" s="13">
        <f t="shared" si="282"/>
        <v>13551.384</v>
      </c>
      <c r="T31" s="13">
        <f t="shared" si="282"/>
        <v>13394.304</v>
      </c>
      <c r="U31" s="13">
        <f t="shared" si="282"/>
        <v>8983.1280000000006</v>
      </c>
      <c r="V31" s="13">
        <f t="shared" si="282"/>
        <v>13612.368</v>
      </c>
      <c r="W31" s="13">
        <f t="shared" si="282"/>
        <v>13499.64</v>
      </c>
      <c r="X31" s="13">
        <f t="shared" si="282"/>
        <v>13856.304</v>
      </c>
      <c r="Y31" s="13">
        <f t="shared" si="282"/>
        <v>13743.576000000001</v>
      </c>
      <c r="Z31" s="13">
        <f t="shared" si="282"/>
        <v>13604.976000000001</v>
      </c>
      <c r="AA31" s="13">
        <f t="shared" si="282"/>
        <v>2794.1759999999999</v>
      </c>
      <c r="AB31" s="13">
        <f t="shared" si="282"/>
        <v>14044.800000000001</v>
      </c>
      <c r="AC31" s="13">
        <f t="shared" si="282"/>
        <v>13647.48</v>
      </c>
      <c r="AD31" s="13">
        <f t="shared" ref="AD31:AL31" si="283">1.54*12*AD35</f>
        <v>13479.312</v>
      </c>
      <c r="AE31" s="13">
        <f t="shared" si="283"/>
        <v>9884.9519999999993</v>
      </c>
      <c r="AF31" s="13">
        <f t="shared" si="283"/>
        <v>10049.423999999999</v>
      </c>
      <c r="AG31" s="13">
        <f t="shared" si="283"/>
        <v>7683.9840000000004</v>
      </c>
      <c r="AH31" s="13">
        <f t="shared" si="283"/>
        <v>7833.6719999999996</v>
      </c>
      <c r="AI31" s="13">
        <f t="shared" si="283"/>
        <v>5928.384</v>
      </c>
      <c r="AJ31" s="13">
        <f t="shared" si="283"/>
        <v>6314.616</v>
      </c>
      <c r="AK31" s="13">
        <f t="shared" si="283"/>
        <v>13651.176000000001</v>
      </c>
      <c r="AL31" s="13">
        <f t="shared" si="283"/>
        <v>13329.624</v>
      </c>
      <c r="AM31" s="13">
        <f t="shared" si="282"/>
        <v>9899.7360000000008</v>
      </c>
      <c r="AN31" s="13">
        <f t="shared" si="282"/>
        <v>12239.304</v>
      </c>
      <c r="AO31" s="13">
        <f t="shared" si="282"/>
        <v>14299.823999999999</v>
      </c>
      <c r="AP31" s="13">
        <f t="shared" si="282"/>
        <v>13645.632</v>
      </c>
      <c r="AQ31" s="13">
        <f t="shared" si="282"/>
        <v>13542.144</v>
      </c>
      <c r="AR31" s="13">
        <f t="shared" si="282"/>
        <v>6273.96</v>
      </c>
      <c r="AS31" s="13">
        <f t="shared" si="282"/>
        <v>13529.208000000001</v>
      </c>
      <c r="AT31" s="13">
        <f t="shared" si="282"/>
        <v>13634.544</v>
      </c>
      <c r="AU31" s="13">
        <f t="shared" si="282"/>
        <v>7615.6080000000002</v>
      </c>
      <c r="AV31" s="13">
        <f t="shared" si="282"/>
        <v>12647.712</v>
      </c>
      <c r="AW31" s="13">
        <f t="shared" si="282"/>
        <v>10006.92</v>
      </c>
      <c r="AX31" s="15" t="s">
        <v>45</v>
      </c>
      <c r="AY31" s="13">
        <v>2.1199999999999997</v>
      </c>
      <c r="AZ31" s="13">
        <f t="shared" ref="AZ31:BU31" si="284">2.12*12*AZ35</f>
        <v>5299.152000000001</v>
      </c>
      <c r="BA31" s="13">
        <f t="shared" si="284"/>
        <v>10074.24</v>
      </c>
      <c r="BB31" s="13">
        <f t="shared" si="284"/>
        <v>13394.16</v>
      </c>
      <c r="BC31" s="13">
        <f t="shared" si="284"/>
        <v>2147.1360000000004</v>
      </c>
      <c r="BD31" s="13">
        <f t="shared" si="284"/>
        <v>5113.4400000000005</v>
      </c>
      <c r="BE31" s="13">
        <f t="shared" si="284"/>
        <v>2162.4</v>
      </c>
      <c r="BF31" s="13">
        <f t="shared" si="284"/>
        <v>2803.4880000000003</v>
      </c>
      <c r="BG31" s="13">
        <f t="shared" si="284"/>
        <v>18189.600000000002</v>
      </c>
      <c r="BH31" s="13">
        <f t="shared" si="284"/>
        <v>11470.896000000001</v>
      </c>
      <c r="BI31" s="13">
        <f t="shared" si="284"/>
        <v>2009.76</v>
      </c>
      <c r="BJ31" s="13">
        <f t="shared" si="284"/>
        <v>8466.4320000000007</v>
      </c>
      <c r="BK31" s="13">
        <f t="shared" si="284"/>
        <v>8385.0240000000013</v>
      </c>
      <c r="BL31" s="13">
        <f t="shared" si="284"/>
        <v>12318.048000000001</v>
      </c>
      <c r="BM31" s="13">
        <f t="shared" si="284"/>
        <v>12407.088</v>
      </c>
      <c r="BN31" s="13">
        <f t="shared" si="284"/>
        <v>8288.3520000000008</v>
      </c>
      <c r="BO31" s="13">
        <f t="shared" si="284"/>
        <v>18128.544000000002</v>
      </c>
      <c r="BP31" s="13">
        <f t="shared" si="284"/>
        <v>14892.576000000001</v>
      </c>
      <c r="BQ31" s="13">
        <f t="shared" si="284"/>
        <v>2353.2000000000003</v>
      </c>
      <c r="BR31" s="13">
        <f t="shared" si="284"/>
        <v>2510.9280000000003</v>
      </c>
      <c r="BS31" s="13">
        <f t="shared" si="284"/>
        <v>13289.856</v>
      </c>
      <c r="BT31" s="13">
        <f t="shared" si="284"/>
        <v>13139.76</v>
      </c>
      <c r="BU31" s="13">
        <f t="shared" si="284"/>
        <v>10552.512000000001</v>
      </c>
      <c r="BV31" s="28">
        <f>0.76+0.3+0.22+0.12+0.17</f>
        <v>1.5699999999999998</v>
      </c>
      <c r="BW31" s="13">
        <f t="shared" ref="BW31:CI31" si="285">1.57*12*BW35</f>
        <v>13657.116</v>
      </c>
      <c r="BX31" s="13">
        <f t="shared" si="285"/>
        <v>10386.491999999998</v>
      </c>
      <c r="BY31" s="13">
        <f t="shared" si="285"/>
        <v>9727.0919999999987</v>
      </c>
      <c r="BZ31" s="13">
        <f t="shared" si="285"/>
        <v>13668.42</v>
      </c>
      <c r="CA31" s="13">
        <f t="shared" si="285"/>
        <v>13583.64</v>
      </c>
      <c r="CB31" s="13">
        <f t="shared" si="285"/>
        <v>7677.3</v>
      </c>
      <c r="CC31" s="13">
        <f t="shared" si="285"/>
        <v>6347.1959999999999</v>
      </c>
      <c r="CD31" s="13">
        <f t="shared" si="285"/>
        <v>7647.1559999999999</v>
      </c>
      <c r="CE31" s="13">
        <f t="shared" si="285"/>
        <v>6369.8040000000001</v>
      </c>
      <c r="CF31" s="13">
        <f t="shared" si="285"/>
        <v>13670.304</v>
      </c>
      <c r="CG31" s="13">
        <f t="shared" si="285"/>
        <v>7575.5640000000003</v>
      </c>
      <c r="CH31" s="13">
        <f t="shared" si="285"/>
        <v>5537.0759999999991</v>
      </c>
      <c r="CI31" s="13">
        <f t="shared" si="285"/>
        <v>10075.632</v>
      </c>
      <c r="CJ31" s="15" t="s">
        <v>45</v>
      </c>
      <c r="CK31" s="28">
        <f>0.49+0.14+0.21+0.11+0.16</f>
        <v>1.1099999999999999</v>
      </c>
      <c r="CL31" s="13">
        <f>1.11*12*CL35</f>
        <v>1284.048</v>
      </c>
      <c r="CM31" s="13">
        <f t="shared" ref="CM31:CP31" si="286">1.11*12*CM35</f>
        <v>9815.5079999999998</v>
      </c>
      <c r="CN31" s="13">
        <f t="shared" si="286"/>
        <v>4455.54</v>
      </c>
      <c r="CO31" s="13">
        <f t="shared" si="286"/>
        <v>4650.0120000000006</v>
      </c>
      <c r="CP31" s="13">
        <f t="shared" si="286"/>
        <v>9565.0920000000006</v>
      </c>
      <c r="CQ31" s="44">
        <v>0</v>
      </c>
      <c r="CR31" s="13">
        <f t="shared" ref="CR31" si="287">0*12*CR35</f>
        <v>0</v>
      </c>
      <c r="CS31" s="15" t="s">
        <v>45</v>
      </c>
      <c r="CT31" s="28">
        <v>0</v>
      </c>
      <c r="CU31" s="13">
        <f>0*12*CU35</f>
        <v>0</v>
      </c>
      <c r="CV31" s="13">
        <f t="shared" ref="CV31:DA31" si="288">0*12*CV35</f>
        <v>0</v>
      </c>
      <c r="CW31" s="13">
        <f t="shared" si="288"/>
        <v>0</v>
      </c>
      <c r="CX31" s="13">
        <f>0*12*CX35</f>
        <v>0</v>
      </c>
      <c r="CY31" s="28">
        <v>0</v>
      </c>
      <c r="CZ31" s="13">
        <f t="shared" ref="CZ31:DC31" si="289">0*12*CZ35</f>
        <v>0</v>
      </c>
      <c r="DA31" s="13">
        <f t="shared" si="288"/>
        <v>0</v>
      </c>
      <c r="DB31" s="13">
        <f t="shared" si="289"/>
        <v>0</v>
      </c>
      <c r="DC31" s="13">
        <f t="shared" si="289"/>
        <v>0</v>
      </c>
      <c r="DD31" s="13">
        <f t="shared" ref="DD31:DK31" si="290">0*12*DD35</f>
        <v>0</v>
      </c>
      <c r="DE31" s="13">
        <f t="shared" si="290"/>
        <v>0</v>
      </c>
      <c r="DF31" s="13">
        <f t="shared" si="290"/>
        <v>0</v>
      </c>
      <c r="DG31" s="13">
        <f t="shared" si="290"/>
        <v>0</v>
      </c>
      <c r="DH31" s="13">
        <f t="shared" si="290"/>
        <v>0</v>
      </c>
      <c r="DI31" s="13">
        <f t="shared" si="290"/>
        <v>0</v>
      </c>
      <c r="DJ31" s="13">
        <f t="shared" si="290"/>
        <v>0</v>
      </c>
      <c r="DK31" s="13">
        <f t="shared" si="290"/>
        <v>0</v>
      </c>
      <c r="DL31" s="13">
        <f t="shared" ref="DL31:DO31" si="291">0*12*DL35</f>
        <v>0</v>
      </c>
      <c r="DM31" s="13">
        <f t="shared" si="291"/>
        <v>0</v>
      </c>
      <c r="DN31" s="13">
        <f t="shared" si="291"/>
        <v>0</v>
      </c>
      <c r="DO31" s="13">
        <f t="shared" si="291"/>
        <v>0</v>
      </c>
      <c r="DP31" s="13">
        <f t="shared" ref="DP31" si="292">0*12*DP35</f>
        <v>0</v>
      </c>
    </row>
    <row r="32" spans="1:120" s="1" customFormat="1" x14ac:dyDescent="0.2">
      <c r="A32" s="92" t="s">
        <v>51</v>
      </c>
      <c r="B32" s="92"/>
      <c r="C32" s="92"/>
      <c r="D32" s="92"/>
      <c r="E32" s="92"/>
      <c r="F32" s="92"/>
      <c r="G32" s="13" t="s">
        <v>4</v>
      </c>
      <c r="H32" s="13">
        <v>0.87</v>
      </c>
      <c r="I32" s="13">
        <f>0.87*12*I35</f>
        <v>7608.6719999999996</v>
      </c>
      <c r="J32" s="13">
        <f t="shared" ref="J32:K32" si="293">0.87*12*J35</f>
        <v>7597.1880000000001</v>
      </c>
      <c r="K32" s="13">
        <f t="shared" si="293"/>
        <v>7646.2559999999994</v>
      </c>
      <c r="L32" s="13">
        <f t="shared" ref="L32:AW32" si="294">0.87*12*L35</f>
        <v>7756.92</v>
      </c>
      <c r="M32" s="13">
        <f t="shared" si="294"/>
        <v>7692.1919999999991</v>
      </c>
      <c r="N32" s="13">
        <f t="shared" si="294"/>
        <v>7725.5999999999995</v>
      </c>
      <c r="O32" s="13">
        <f t="shared" si="294"/>
        <v>5429.8440000000001</v>
      </c>
      <c r="P32" s="13">
        <f t="shared" si="294"/>
        <v>5589.5759999999991</v>
      </c>
      <c r="Q32" s="13">
        <f t="shared" si="294"/>
        <v>5532.1559999999999</v>
      </c>
      <c r="R32" s="13">
        <f t="shared" si="294"/>
        <v>5644.9080000000004</v>
      </c>
      <c r="S32" s="13">
        <f t="shared" si="294"/>
        <v>7655.6519999999991</v>
      </c>
      <c r="T32" s="13">
        <f t="shared" si="294"/>
        <v>7566.9119999999994</v>
      </c>
      <c r="U32" s="13">
        <f t="shared" si="294"/>
        <v>5074.884</v>
      </c>
      <c r="V32" s="13">
        <f t="shared" si="294"/>
        <v>7690.1040000000003</v>
      </c>
      <c r="W32" s="13">
        <f t="shared" si="294"/>
        <v>7626.42</v>
      </c>
      <c r="X32" s="13">
        <f t="shared" si="294"/>
        <v>7827.9119999999994</v>
      </c>
      <c r="Y32" s="13">
        <f t="shared" si="294"/>
        <v>7764.2280000000001</v>
      </c>
      <c r="Z32" s="13">
        <f t="shared" si="294"/>
        <v>7685.9279999999999</v>
      </c>
      <c r="AA32" s="13">
        <f t="shared" si="294"/>
        <v>1578.5279999999998</v>
      </c>
      <c r="AB32" s="13">
        <f t="shared" si="294"/>
        <v>7934.4</v>
      </c>
      <c r="AC32" s="13">
        <f t="shared" si="294"/>
        <v>7709.94</v>
      </c>
      <c r="AD32" s="13">
        <f t="shared" ref="AD32:AL32" si="295">0.87*12*AD35</f>
        <v>7614.9359999999997</v>
      </c>
      <c r="AE32" s="13">
        <f t="shared" si="295"/>
        <v>5584.3559999999998</v>
      </c>
      <c r="AF32" s="13">
        <f t="shared" si="295"/>
        <v>5677.271999999999</v>
      </c>
      <c r="AG32" s="13">
        <f t="shared" si="295"/>
        <v>4340.9520000000002</v>
      </c>
      <c r="AH32" s="13">
        <f t="shared" si="295"/>
        <v>4425.5159999999996</v>
      </c>
      <c r="AI32" s="13">
        <f t="shared" si="295"/>
        <v>3349.152</v>
      </c>
      <c r="AJ32" s="13">
        <f t="shared" si="295"/>
        <v>3567.3479999999995</v>
      </c>
      <c r="AK32" s="13">
        <f t="shared" si="295"/>
        <v>7712.0280000000002</v>
      </c>
      <c r="AL32" s="13">
        <f t="shared" si="295"/>
        <v>7530.3719999999994</v>
      </c>
      <c r="AM32" s="13">
        <f t="shared" si="294"/>
        <v>5592.7080000000005</v>
      </c>
      <c r="AN32" s="13">
        <f t="shared" si="294"/>
        <v>6914.4119999999994</v>
      </c>
      <c r="AO32" s="13">
        <f t="shared" si="294"/>
        <v>8078.4719999999988</v>
      </c>
      <c r="AP32" s="13">
        <f t="shared" si="294"/>
        <v>7708.8959999999997</v>
      </c>
      <c r="AQ32" s="13">
        <f t="shared" si="294"/>
        <v>7650.4319999999989</v>
      </c>
      <c r="AR32" s="13">
        <f t="shared" si="294"/>
        <v>3544.3799999999997</v>
      </c>
      <c r="AS32" s="13">
        <f t="shared" si="294"/>
        <v>7643.1239999999998</v>
      </c>
      <c r="AT32" s="13">
        <f t="shared" si="294"/>
        <v>7702.6319999999996</v>
      </c>
      <c r="AU32" s="13">
        <f t="shared" si="294"/>
        <v>4302.3239999999996</v>
      </c>
      <c r="AV32" s="13">
        <f t="shared" si="294"/>
        <v>7145.1359999999995</v>
      </c>
      <c r="AW32" s="13">
        <f t="shared" si="294"/>
        <v>5653.2599999999993</v>
      </c>
      <c r="AX32" s="13" t="s">
        <v>4</v>
      </c>
      <c r="AY32" s="13">
        <v>1.36</v>
      </c>
      <c r="AZ32" s="13">
        <f t="shared" ref="AZ32:BU32" si="296">1.36*12*AZ35</f>
        <v>3399.4560000000001</v>
      </c>
      <c r="BA32" s="13">
        <f t="shared" si="296"/>
        <v>6462.72</v>
      </c>
      <c r="BB32" s="13">
        <f t="shared" si="296"/>
        <v>8592.48</v>
      </c>
      <c r="BC32" s="13">
        <f t="shared" si="296"/>
        <v>1377.4080000000001</v>
      </c>
      <c r="BD32" s="13">
        <f t="shared" si="296"/>
        <v>3280.32</v>
      </c>
      <c r="BE32" s="13">
        <f t="shared" si="296"/>
        <v>1387.2</v>
      </c>
      <c r="BF32" s="13">
        <f t="shared" si="296"/>
        <v>1798.4640000000002</v>
      </c>
      <c r="BG32" s="13">
        <f t="shared" si="296"/>
        <v>11668.800000000001</v>
      </c>
      <c r="BH32" s="13">
        <f t="shared" si="296"/>
        <v>7358.6880000000001</v>
      </c>
      <c r="BI32" s="13">
        <f t="shared" si="296"/>
        <v>1289.28</v>
      </c>
      <c r="BJ32" s="13">
        <f t="shared" si="296"/>
        <v>5431.2960000000003</v>
      </c>
      <c r="BK32" s="13">
        <f t="shared" si="296"/>
        <v>5379.0720000000001</v>
      </c>
      <c r="BL32" s="13">
        <f t="shared" si="296"/>
        <v>7902.1440000000002</v>
      </c>
      <c r="BM32" s="13">
        <f t="shared" si="296"/>
        <v>7959.2640000000001</v>
      </c>
      <c r="BN32" s="13">
        <f t="shared" si="296"/>
        <v>5317.0560000000005</v>
      </c>
      <c r="BO32" s="13">
        <f t="shared" si="296"/>
        <v>11629.632000000001</v>
      </c>
      <c r="BP32" s="13">
        <f t="shared" si="296"/>
        <v>9553.7279999999992</v>
      </c>
      <c r="BQ32" s="13">
        <f t="shared" si="296"/>
        <v>1509.6000000000001</v>
      </c>
      <c r="BR32" s="13">
        <f t="shared" si="296"/>
        <v>1610.7840000000001</v>
      </c>
      <c r="BS32" s="13">
        <f t="shared" si="296"/>
        <v>8525.5679999999993</v>
      </c>
      <c r="BT32" s="13">
        <f t="shared" si="296"/>
        <v>8429.2800000000007</v>
      </c>
      <c r="BU32" s="13">
        <f t="shared" si="296"/>
        <v>6769.5360000000001</v>
      </c>
      <c r="BV32" s="28">
        <v>1.1499999999999999</v>
      </c>
      <c r="BW32" s="13">
        <f t="shared" ref="BW32:CI32" si="297">1.15*12*BW35</f>
        <v>10003.619999999999</v>
      </c>
      <c r="BX32" s="13">
        <f t="shared" si="297"/>
        <v>7607.9399999999987</v>
      </c>
      <c r="BY32" s="13">
        <f t="shared" si="297"/>
        <v>7124.9399999999987</v>
      </c>
      <c r="BZ32" s="13">
        <f t="shared" si="297"/>
        <v>10011.9</v>
      </c>
      <c r="CA32" s="13">
        <f t="shared" si="297"/>
        <v>9949.7999999999993</v>
      </c>
      <c r="CB32" s="13">
        <f t="shared" si="297"/>
        <v>5623.5</v>
      </c>
      <c r="CC32" s="13">
        <f t="shared" si="297"/>
        <v>4649.2199999999993</v>
      </c>
      <c r="CD32" s="13">
        <f t="shared" si="297"/>
        <v>5601.4199999999992</v>
      </c>
      <c r="CE32" s="13">
        <f t="shared" si="297"/>
        <v>4665.78</v>
      </c>
      <c r="CF32" s="13">
        <f t="shared" si="297"/>
        <v>10013.279999999999</v>
      </c>
      <c r="CG32" s="13">
        <f t="shared" si="297"/>
        <v>5548.98</v>
      </c>
      <c r="CH32" s="13">
        <f t="shared" si="297"/>
        <v>4055.8199999999993</v>
      </c>
      <c r="CI32" s="13">
        <f t="shared" si="297"/>
        <v>7380.2399999999989</v>
      </c>
      <c r="CJ32" s="13" t="s">
        <v>4</v>
      </c>
      <c r="CK32" s="28">
        <v>0.94</v>
      </c>
      <c r="CL32" s="13">
        <f>0.94*12*CL35</f>
        <v>1087.3920000000001</v>
      </c>
      <c r="CM32" s="13">
        <f t="shared" ref="CM32:CP32" si="298">0.94*12*CM35</f>
        <v>8312.232</v>
      </c>
      <c r="CN32" s="13">
        <f t="shared" si="298"/>
        <v>3773.16</v>
      </c>
      <c r="CO32" s="13">
        <f t="shared" si="298"/>
        <v>3937.848</v>
      </c>
      <c r="CP32" s="13">
        <f t="shared" si="298"/>
        <v>8100.1679999999997</v>
      </c>
      <c r="CQ32" s="44">
        <v>0.9</v>
      </c>
      <c r="CR32" s="13">
        <f t="shared" ref="CR32" si="299">0.9*12*CR35</f>
        <v>7913.1600000000008</v>
      </c>
      <c r="CS32" s="13" t="s">
        <v>4</v>
      </c>
      <c r="CT32" s="28">
        <v>0.87</v>
      </c>
      <c r="CU32" s="13">
        <f t="shared" ref="CU32:CV32" si="300">0.87*12*CU35</f>
        <v>3461.904</v>
      </c>
      <c r="CV32" s="13">
        <f t="shared" si="300"/>
        <v>3565.2599999999998</v>
      </c>
      <c r="CW32" s="13">
        <f t="shared" ref="CW32:CX32" si="301">0.87*12*CW35</f>
        <v>6175.2599999999993</v>
      </c>
      <c r="CX32" s="13">
        <f t="shared" si="301"/>
        <v>2550.4920000000002</v>
      </c>
      <c r="CY32" s="28">
        <v>0.68</v>
      </c>
      <c r="CZ32" s="13">
        <f>0.68*12*CZ35</f>
        <v>689.52</v>
      </c>
      <c r="DA32" s="13">
        <f t="shared" ref="DA32:DP32" si="302">0.68*12*DA35</f>
        <v>1641.7919999999999</v>
      </c>
      <c r="DB32" s="13">
        <f t="shared" si="302"/>
        <v>1679.3280000000002</v>
      </c>
      <c r="DC32" s="13">
        <f t="shared" si="302"/>
        <v>1116.288</v>
      </c>
      <c r="DD32" s="13">
        <f t="shared" si="302"/>
        <v>910.65599999999995</v>
      </c>
      <c r="DE32" s="13">
        <f t="shared" si="302"/>
        <v>5408.4479999999994</v>
      </c>
      <c r="DF32" s="13">
        <f t="shared" si="302"/>
        <v>5920.8960000000006</v>
      </c>
      <c r="DG32" s="13">
        <f t="shared" si="302"/>
        <v>5891.52</v>
      </c>
      <c r="DH32" s="13">
        <f t="shared" si="302"/>
        <v>4884.576</v>
      </c>
      <c r="DI32" s="13">
        <f t="shared" si="302"/>
        <v>3955.9680000000003</v>
      </c>
      <c r="DJ32" s="13">
        <f t="shared" si="302"/>
        <v>4970.2560000000003</v>
      </c>
      <c r="DK32" s="13">
        <f t="shared" si="302"/>
        <v>4758.0960000000005</v>
      </c>
      <c r="DL32" s="13">
        <f t="shared" si="302"/>
        <v>4804.6079999999993</v>
      </c>
      <c r="DM32" s="13">
        <f t="shared" si="302"/>
        <v>4842.1440000000002</v>
      </c>
      <c r="DN32" s="13">
        <f t="shared" si="302"/>
        <v>760.51200000000006</v>
      </c>
      <c r="DO32" s="13">
        <f t="shared" si="302"/>
        <v>820.08</v>
      </c>
      <c r="DP32" s="13">
        <f t="shared" si="302"/>
        <v>4207.2960000000003</v>
      </c>
    </row>
    <row r="33" spans="1:124" s="1" customFormat="1" x14ac:dyDescent="0.2">
      <c r="A33" s="92" t="s">
        <v>52</v>
      </c>
      <c r="B33" s="92"/>
      <c r="C33" s="92"/>
      <c r="D33" s="92"/>
      <c r="E33" s="92"/>
      <c r="F33" s="92"/>
      <c r="G33" s="13" t="s">
        <v>8</v>
      </c>
      <c r="H33" s="13">
        <v>0.71</v>
      </c>
      <c r="I33" s="13">
        <f>0.71*12*I35</f>
        <v>6209.3759999999993</v>
      </c>
      <c r="J33" s="13">
        <f t="shared" ref="J33:K33" si="303">0.71*12*J35</f>
        <v>6200.0039999999999</v>
      </c>
      <c r="K33" s="13">
        <f t="shared" si="303"/>
        <v>6240.0479999999998</v>
      </c>
      <c r="L33" s="13">
        <f t="shared" ref="L33:AW33" si="304">0.71*12*L35</f>
        <v>6330.36</v>
      </c>
      <c r="M33" s="13">
        <f t="shared" si="304"/>
        <v>6277.5359999999991</v>
      </c>
      <c r="N33" s="13">
        <f t="shared" si="304"/>
        <v>6304.7999999999993</v>
      </c>
      <c r="O33" s="13">
        <f t="shared" si="304"/>
        <v>4431.2520000000004</v>
      </c>
      <c r="P33" s="13">
        <f t="shared" si="304"/>
        <v>4561.6079999999993</v>
      </c>
      <c r="Q33" s="13">
        <f t="shared" si="304"/>
        <v>4514.7479999999996</v>
      </c>
      <c r="R33" s="13">
        <f t="shared" si="304"/>
        <v>4606.7640000000001</v>
      </c>
      <c r="S33" s="13">
        <f t="shared" si="304"/>
        <v>6247.7159999999994</v>
      </c>
      <c r="T33" s="13">
        <f t="shared" si="304"/>
        <v>6175.2959999999994</v>
      </c>
      <c r="U33" s="13">
        <f t="shared" si="304"/>
        <v>4141.5720000000001</v>
      </c>
      <c r="V33" s="13">
        <f t="shared" si="304"/>
        <v>6275.8319999999994</v>
      </c>
      <c r="W33" s="13">
        <f t="shared" si="304"/>
        <v>6223.86</v>
      </c>
      <c r="X33" s="13">
        <f t="shared" si="304"/>
        <v>6388.2959999999994</v>
      </c>
      <c r="Y33" s="13">
        <f t="shared" si="304"/>
        <v>6336.3240000000005</v>
      </c>
      <c r="Z33" s="13">
        <f t="shared" si="304"/>
        <v>6272.424</v>
      </c>
      <c r="AA33" s="13">
        <f t="shared" si="304"/>
        <v>1288.2239999999999</v>
      </c>
      <c r="AB33" s="13">
        <f t="shared" si="304"/>
        <v>6475.2</v>
      </c>
      <c r="AC33" s="13">
        <f t="shared" si="304"/>
        <v>6292.0199999999995</v>
      </c>
      <c r="AD33" s="13">
        <f t="shared" ref="AD33:AL33" si="305">0.71*12*AD35</f>
        <v>6214.4879999999994</v>
      </c>
      <c r="AE33" s="13">
        <f t="shared" si="305"/>
        <v>4557.348</v>
      </c>
      <c r="AF33" s="13">
        <f t="shared" si="305"/>
        <v>4633.1759999999995</v>
      </c>
      <c r="AG33" s="13">
        <f t="shared" si="305"/>
        <v>3542.616</v>
      </c>
      <c r="AH33" s="13">
        <f t="shared" si="305"/>
        <v>3611.6279999999997</v>
      </c>
      <c r="AI33" s="13">
        <f t="shared" si="305"/>
        <v>2733.2159999999999</v>
      </c>
      <c r="AJ33" s="13">
        <f t="shared" si="305"/>
        <v>2911.2839999999997</v>
      </c>
      <c r="AK33" s="13">
        <f t="shared" si="305"/>
        <v>6293.7240000000002</v>
      </c>
      <c r="AL33" s="13">
        <f t="shared" si="305"/>
        <v>6145.4759999999997</v>
      </c>
      <c r="AM33" s="13">
        <f t="shared" si="304"/>
        <v>4564.1639999999998</v>
      </c>
      <c r="AN33" s="13">
        <f t="shared" si="304"/>
        <v>5642.7959999999994</v>
      </c>
      <c r="AO33" s="13">
        <f t="shared" si="304"/>
        <v>6592.7759999999989</v>
      </c>
      <c r="AP33" s="13">
        <f t="shared" si="304"/>
        <v>6291.1679999999997</v>
      </c>
      <c r="AQ33" s="13">
        <f t="shared" si="304"/>
        <v>6243.4559999999992</v>
      </c>
      <c r="AR33" s="13">
        <f t="shared" si="304"/>
        <v>2892.54</v>
      </c>
      <c r="AS33" s="13">
        <f t="shared" si="304"/>
        <v>6237.4920000000002</v>
      </c>
      <c r="AT33" s="13">
        <f t="shared" si="304"/>
        <v>6286.0559999999996</v>
      </c>
      <c r="AU33" s="13">
        <f t="shared" si="304"/>
        <v>3511.0920000000001</v>
      </c>
      <c r="AV33" s="13">
        <f t="shared" si="304"/>
        <v>5831.0879999999997</v>
      </c>
      <c r="AW33" s="13">
        <f t="shared" si="304"/>
        <v>4613.58</v>
      </c>
      <c r="AX33" s="13" t="s">
        <v>8</v>
      </c>
      <c r="AY33" s="13">
        <v>0.43</v>
      </c>
      <c r="AZ33" s="13">
        <f t="shared" ref="AZ33:BU33" si="306">0.43*12*AZ35</f>
        <v>1074.828</v>
      </c>
      <c r="BA33" s="13">
        <f t="shared" si="306"/>
        <v>2043.3600000000001</v>
      </c>
      <c r="BB33" s="13">
        <f t="shared" si="306"/>
        <v>2716.7400000000002</v>
      </c>
      <c r="BC33" s="13">
        <f t="shared" si="306"/>
        <v>435.50400000000002</v>
      </c>
      <c r="BD33" s="13">
        <f t="shared" si="306"/>
        <v>1037.1600000000001</v>
      </c>
      <c r="BE33" s="13">
        <f t="shared" si="306"/>
        <v>438.6</v>
      </c>
      <c r="BF33" s="13">
        <f t="shared" si="306"/>
        <v>568.63200000000006</v>
      </c>
      <c r="BG33" s="13">
        <f t="shared" si="306"/>
        <v>3689.4</v>
      </c>
      <c r="BH33" s="13">
        <f t="shared" si="306"/>
        <v>2326.6439999999998</v>
      </c>
      <c r="BI33" s="13">
        <f t="shared" si="306"/>
        <v>407.64</v>
      </c>
      <c r="BJ33" s="13">
        <f t="shared" si="306"/>
        <v>1717.248</v>
      </c>
      <c r="BK33" s="13">
        <f t="shared" si="306"/>
        <v>1700.7360000000001</v>
      </c>
      <c r="BL33" s="13">
        <f t="shared" si="306"/>
        <v>2498.4720000000002</v>
      </c>
      <c r="BM33" s="13">
        <f t="shared" si="306"/>
        <v>2516.5320000000002</v>
      </c>
      <c r="BN33" s="13">
        <f t="shared" si="306"/>
        <v>1681.1280000000002</v>
      </c>
      <c r="BO33" s="13">
        <f t="shared" si="306"/>
        <v>3677.0160000000001</v>
      </c>
      <c r="BP33" s="13">
        <f t="shared" si="306"/>
        <v>3020.6639999999998</v>
      </c>
      <c r="BQ33" s="13">
        <f t="shared" si="306"/>
        <v>477.3</v>
      </c>
      <c r="BR33" s="13">
        <f t="shared" si="306"/>
        <v>509.29200000000003</v>
      </c>
      <c r="BS33" s="13">
        <f t="shared" si="306"/>
        <v>2695.5839999999998</v>
      </c>
      <c r="BT33" s="13">
        <f t="shared" si="306"/>
        <v>2665.14</v>
      </c>
      <c r="BU33" s="13">
        <f t="shared" si="306"/>
        <v>2140.3679999999999</v>
      </c>
      <c r="BV33" s="28">
        <v>0.45</v>
      </c>
      <c r="BW33" s="13">
        <f t="shared" ref="BW33:CI33" si="307">0.45*12*BW35</f>
        <v>3914.46</v>
      </c>
      <c r="BX33" s="13">
        <f t="shared" si="307"/>
        <v>2977.02</v>
      </c>
      <c r="BY33" s="13">
        <f t="shared" si="307"/>
        <v>2788.02</v>
      </c>
      <c r="BZ33" s="13">
        <f t="shared" si="307"/>
        <v>3917.7000000000003</v>
      </c>
      <c r="CA33" s="13">
        <f t="shared" si="307"/>
        <v>3893.4</v>
      </c>
      <c r="CB33" s="13">
        <f t="shared" si="307"/>
        <v>2200.5</v>
      </c>
      <c r="CC33" s="13">
        <f t="shared" si="307"/>
        <v>1819.26</v>
      </c>
      <c r="CD33" s="13">
        <f t="shared" si="307"/>
        <v>2191.86</v>
      </c>
      <c r="CE33" s="13">
        <f t="shared" si="307"/>
        <v>1825.7400000000002</v>
      </c>
      <c r="CF33" s="13">
        <f t="shared" si="307"/>
        <v>3918.2400000000002</v>
      </c>
      <c r="CG33" s="13">
        <f t="shared" si="307"/>
        <v>2171.34</v>
      </c>
      <c r="CH33" s="13">
        <f t="shared" si="307"/>
        <v>1587.06</v>
      </c>
      <c r="CI33" s="13">
        <f t="shared" si="307"/>
        <v>2887.92</v>
      </c>
      <c r="CJ33" s="13" t="s">
        <v>8</v>
      </c>
      <c r="CK33" s="28">
        <v>0.21</v>
      </c>
      <c r="CL33" s="13">
        <f>0.21*12*CL35</f>
        <v>242.92800000000003</v>
      </c>
      <c r="CM33" s="13">
        <f t="shared" ref="CM33:CP33" si="308">0.21*12*CM35</f>
        <v>1856.9880000000001</v>
      </c>
      <c r="CN33" s="13">
        <f t="shared" si="308"/>
        <v>842.94</v>
      </c>
      <c r="CO33" s="13">
        <f t="shared" si="308"/>
        <v>879.73200000000008</v>
      </c>
      <c r="CP33" s="13">
        <f t="shared" si="308"/>
        <v>1809.6120000000001</v>
      </c>
      <c r="CQ33" s="44">
        <v>0.4</v>
      </c>
      <c r="CR33" s="13">
        <f t="shared" ref="CR33" si="309">0.4*12*CR35</f>
        <v>3516.9600000000009</v>
      </c>
      <c r="CS33" s="13" t="s">
        <v>8</v>
      </c>
      <c r="CT33" s="28">
        <v>0.71</v>
      </c>
      <c r="CU33" s="13">
        <f t="shared" ref="CU33:CV33" si="310">0.71*12*CU35</f>
        <v>2825.232</v>
      </c>
      <c r="CV33" s="13">
        <f t="shared" si="310"/>
        <v>2909.58</v>
      </c>
      <c r="CW33" s="13">
        <f t="shared" ref="CW33:CX33" si="311">0.71*12*CW35</f>
        <v>5039.58</v>
      </c>
      <c r="CX33" s="13">
        <f t="shared" si="311"/>
        <v>2081.4360000000001</v>
      </c>
      <c r="CY33" s="28">
        <v>0.25</v>
      </c>
      <c r="CZ33" s="13">
        <f>0.25*12*CZ35</f>
        <v>253.5</v>
      </c>
      <c r="DA33" s="13">
        <f t="shared" ref="DA33:DP33" si="312">0.25*12*DA35</f>
        <v>603.59999999999991</v>
      </c>
      <c r="DB33" s="13">
        <f t="shared" si="312"/>
        <v>617.40000000000009</v>
      </c>
      <c r="DC33" s="13">
        <f t="shared" si="312"/>
        <v>410.40000000000003</v>
      </c>
      <c r="DD33" s="13">
        <f t="shared" si="312"/>
        <v>334.79999999999995</v>
      </c>
      <c r="DE33" s="13">
        <f t="shared" si="312"/>
        <v>1988.3999999999999</v>
      </c>
      <c r="DF33" s="13">
        <f t="shared" si="312"/>
        <v>2176.8000000000002</v>
      </c>
      <c r="DG33" s="13">
        <f t="shared" si="312"/>
        <v>2166</v>
      </c>
      <c r="DH33" s="13">
        <f t="shared" si="312"/>
        <v>1795.8000000000002</v>
      </c>
      <c r="DI33" s="13">
        <f t="shared" si="312"/>
        <v>1454.4</v>
      </c>
      <c r="DJ33" s="13">
        <f t="shared" si="312"/>
        <v>1827.3000000000002</v>
      </c>
      <c r="DK33" s="13">
        <f t="shared" si="312"/>
        <v>1749.3000000000002</v>
      </c>
      <c r="DL33" s="13">
        <f t="shared" si="312"/>
        <v>1766.3999999999999</v>
      </c>
      <c r="DM33" s="13">
        <f t="shared" si="312"/>
        <v>1780.1999999999998</v>
      </c>
      <c r="DN33" s="13">
        <f t="shared" si="312"/>
        <v>279.60000000000002</v>
      </c>
      <c r="DO33" s="13">
        <f t="shared" si="312"/>
        <v>301.5</v>
      </c>
      <c r="DP33" s="13">
        <f t="shared" si="312"/>
        <v>1546.8000000000002</v>
      </c>
    </row>
    <row r="34" spans="1:124" s="1" customFormat="1" x14ac:dyDescent="0.2">
      <c r="A34" s="89" t="s">
        <v>2</v>
      </c>
      <c r="B34" s="90"/>
      <c r="C34" s="90"/>
      <c r="D34" s="90"/>
      <c r="E34" s="90"/>
      <c r="F34" s="91"/>
      <c r="G34" s="19"/>
      <c r="H34" s="19"/>
      <c r="I34" s="20">
        <f>I14+I22+I28</f>
        <v>159607.19999999998</v>
      </c>
      <c r="J34" s="20">
        <f t="shared" ref="J34:K34" si="313">J14+J22+J28</f>
        <v>159366.29999999999</v>
      </c>
      <c r="K34" s="20">
        <f t="shared" si="313"/>
        <v>160395.59999999998</v>
      </c>
      <c r="L34" s="20">
        <f t="shared" ref="L34:AW34" si="314">L14+L22+L28</f>
        <v>162717</v>
      </c>
      <c r="M34" s="20">
        <f t="shared" si="314"/>
        <v>161359.19999999998</v>
      </c>
      <c r="N34" s="20">
        <f t="shared" si="314"/>
        <v>162060</v>
      </c>
      <c r="O34" s="20">
        <f t="shared" si="314"/>
        <v>113901.9</v>
      </c>
      <c r="P34" s="20">
        <f t="shared" si="314"/>
        <v>117252.59999999998</v>
      </c>
      <c r="Q34" s="20">
        <f t="shared" si="314"/>
        <v>116048.1</v>
      </c>
      <c r="R34" s="20">
        <f t="shared" si="314"/>
        <v>118413.29999999999</v>
      </c>
      <c r="S34" s="20">
        <f t="shared" si="314"/>
        <v>160592.70000000001</v>
      </c>
      <c r="T34" s="20">
        <f t="shared" si="314"/>
        <v>158731.19999999998</v>
      </c>
      <c r="U34" s="20">
        <f t="shared" si="314"/>
        <v>106455.9</v>
      </c>
      <c r="V34" s="20">
        <f t="shared" si="314"/>
        <v>161315.4</v>
      </c>
      <c r="W34" s="20">
        <f t="shared" si="314"/>
        <v>159979.5</v>
      </c>
      <c r="X34" s="20">
        <f t="shared" si="314"/>
        <v>164206.19999999998</v>
      </c>
      <c r="Y34" s="20">
        <f t="shared" si="314"/>
        <v>162870.30000000002</v>
      </c>
      <c r="Z34" s="20">
        <f t="shared" si="314"/>
        <v>161227.79999999999</v>
      </c>
      <c r="AA34" s="20">
        <f t="shared" si="314"/>
        <v>33112.799999999996</v>
      </c>
      <c r="AB34" s="20">
        <f t="shared" si="314"/>
        <v>166440</v>
      </c>
      <c r="AC34" s="20">
        <f t="shared" si="314"/>
        <v>161731.5</v>
      </c>
      <c r="AD34" s="20">
        <f t="shared" ref="AD34:AL34" si="315">AD14+AD22+AD28</f>
        <v>159738.59999999998</v>
      </c>
      <c r="AE34" s="20">
        <f t="shared" si="315"/>
        <v>117143.09999999998</v>
      </c>
      <c r="AF34" s="20">
        <f t="shared" si="315"/>
        <v>119092.19999999998</v>
      </c>
      <c r="AG34" s="20">
        <f t="shared" si="315"/>
        <v>91060.199999999983</v>
      </c>
      <c r="AH34" s="20">
        <f t="shared" si="315"/>
        <v>92834.099999999991</v>
      </c>
      <c r="AI34" s="20">
        <f t="shared" si="315"/>
        <v>70255.200000000012</v>
      </c>
      <c r="AJ34" s="20">
        <f t="shared" si="315"/>
        <v>74832.299999999988</v>
      </c>
      <c r="AK34" s="20">
        <f t="shared" si="315"/>
        <v>161775.30000000002</v>
      </c>
      <c r="AL34" s="20">
        <f t="shared" si="315"/>
        <v>157964.69999999998</v>
      </c>
      <c r="AM34" s="20">
        <f t="shared" si="314"/>
        <v>117318.3</v>
      </c>
      <c r="AN34" s="20">
        <f t="shared" si="314"/>
        <v>145043.69999999998</v>
      </c>
      <c r="AO34" s="20">
        <f t="shared" si="314"/>
        <v>169462.19999999998</v>
      </c>
      <c r="AP34" s="20">
        <f t="shared" si="314"/>
        <v>161709.59999999998</v>
      </c>
      <c r="AQ34" s="20">
        <f t="shared" si="314"/>
        <v>160483.19999999998</v>
      </c>
      <c r="AR34" s="20">
        <f t="shared" si="314"/>
        <v>74350.5</v>
      </c>
      <c r="AS34" s="20">
        <f t="shared" si="314"/>
        <v>160329.9</v>
      </c>
      <c r="AT34" s="20">
        <f t="shared" si="314"/>
        <v>161578.19999999998</v>
      </c>
      <c r="AU34" s="20">
        <f t="shared" si="314"/>
        <v>90249.9</v>
      </c>
      <c r="AV34" s="20">
        <f t="shared" si="314"/>
        <v>149883.6</v>
      </c>
      <c r="AW34" s="20">
        <f t="shared" si="314"/>
        <v>118588.5</v>
      </c>
      <c r="AX34" s="19"/>
      <c r="AY34" s="21"/>
      <c r="AZ34" s="20">
        <f t="shared" ref="AZ34:BU34" si="316">AZ14+AZ22+AZ28</f>
        <v>54216.324000000008</v>
      </c>
      <c r="BA34" s="20">
        <f t="shared" si="316"/>
        <v>103070.88</v>
      </c>
      <c r="BB34" s="20">
        <f t="shared" si="316"/>
        <v>137037.41999999998</v>
      </c>
      <c r="BC34" s="20">
        <f t="shared" si="316"/>
        <v>21967.632000000001</v>
      </c>
      <c r="BD34" s="20">
        <f t="shared" si="316"/>
        <v>52316.28</v>
      </c>
      <c r="BE34" s="20">
        <f t="shared" si="316"/>
        <v>22123.800000000003</v>
      </c>
      <c r="BF34" s="20">
        <f t="shared" si="316"/>
        <v>28682.856</v>
      </c>
      <c r="BG34" s="20">
        <f t="shared" si="316"/>
        <v>186100.2</v>
      </c>
      <c r="BH34" s="20">
        <f t="shared" si="316"/>
        <v>117360.25199999999</v>
      </c>
      <c r="BI34" s="20">
        <f t="shared" si="316"/>
        <v>20562.12</v>
      </c>
      <c r="BJ34" s="20">
        <f t="shared" si="316"/>
        <v>86621.184000000008</v>
      </c>
      <c r="BK34" s="20">
        <f t="shared" si="316"/>
        <v>85788.288000000015</v>
      </c>
      <c r="BL34" s="20">
        <f t="shared" si="316"/>
        <v>126027.57600000002</v>
      </c>
      <c r="BM34" s="20">
        <f t="shared" si="316"/>
        <v>126938.55600000001</v>
      </c>
      <c r="BN34" s="20">
        <f t="shared" si="316"/>
        <v>84799.224000000017</v>
      </c>
      <c r="BO34" s="20">
        <f t="shared" si="316"/>
        <v>185475.52799999999</v>
      </c>
      <c r="BP34" s="20">
        <f t="shared" si="316"/>
        <v>152367.91199999998</v>
      </c>
      <c r="BQ34" s="20">
        <f t="shared" si="316"/>
        <v>24075.9</v>
      </c>
      <c r="BR34" s="20">
        <f t="shared" si="316"/>
        <v>25689.635999999999</v>
      </c>
      <c r="BS34" s="20">
        <f t="shared" si="316"/>
        <v>135970.272</v>
      </c>
      <c r="BT34" s="20">
        <f t="shared" si="316"/>
        <v>134434.62</v>
      </c>
      <c r="BU34" s="20">
        <f t="shared" si="316"/>
        <v>107964.14400000001</v>
      </c>
      <c r="BV34" s="34"/>
      <c r="BW34" s="20">
        <f t="shared" ref="BW34" si="317">BW14+BW22+BW28</f>
        <v>148836.46799999999</v>
      </c>
      <c r="BX34" s="20">
        <f t="shared" ref="BX34:BY34" si="318">BX14+BX22+BX28</f>
        <v>113192.916</v>
      </c>
      <c r="BY34" s="20">
        <f t="shared" si="318"/>
        <v>106006.71599999999</v>
      </c>
      <c r="BZ34" s="20">
        <f t="shared" ref="BZ34:CC34" si="319">BZ14+BZ22+BZ28</f>
        <v>148959.65999999997</v>
      </c>
      <c r="CA34" s="20">
        <f t="shared" si="319"/>
        <v>148035.72</v>
      </c>
      <c r="CB34" s="20">
        <f t="shared" si="319"/>
        <v>83667.899999999994</v>
      </c>
      <c r="CC34" s="20">
        <f t="shared" si="319"/>
        <v>69172.30799999999</v>
      </c>
      <c r="CD34" s="20">
        <f t="shared" ref="CD34:CI34" si="320">CD14+CD22+CD28</f>
        <v>83339.388000000006</v>
      </c>
      <c r="CE34" s="20">
        <f t="shared" si="320"/>
        <v>69418.69200000001</v>
      </c>
      <c r="CF34" s="20">
        <f t="shared" si="320"/>
        <v>148980.19199999998</v>
      </c>
      <c r="CG34" s="20">
        <f t="shared" si="320"/>
        <v>82559.172000000006</v>
      </c>
      <c r="CH34" s="20">
        <f t="shared" si="320"/>
        <v>60343.547999999995</v>
      </c>
      <c r="CI34" s="20">
        <f t="shared" si="320"/>
        <v>109805.13599999998</v>
      </c>
      <c r="CJ34" s="19"/>
      <c r="CK34" s="29"/>
      <c r="CL34" s="20">
        <f t="shared" ref="CL34:CN34" si="321">CL14+CL22+CL28</f>
        <v>25125.696000000004</v>
      </c>
      <c r="CM34" s="20">
        <f t="shared" si="321"/>
        <v>192065.61600000001</v>
      </c>
      <c r="CN34" s="20">
        <f t="shared" si="321"/>
        <v>87184.080000000016</v>
      </c>
      <c r="CO34" s="20">
        <f t="shared" ref="CO34:CP34" si="322">CO14+CO22+CO28</f>
        <v>90989.423999999999</v>
      </c>
      <c r="CP34" s="20">
        <f t="shared" si="322"/>
        <v>187165.58400000003</v>
      </c>
      <c r="CQ34" s="46"/>
      <c r="CR34" s="20">
        <f t="shared" ref="CR34" si="323">CR14+CR22+CR28</f>
        <v>111927.25200000001</v>
      </c>
      <c r="CS34" s="19"/>
      <c r="CT34" s="32"/>
      <c r="CU34" s="20">
        <f t="shared" ref="CU34:CV34" si="324">CU14+CU22+CU28</f>
        <v>51212.304000000004</v>
      </c>
      <c r="CV34" s="20">
        <f t="shared" si="324"/>
        <v>52741.259999999995</v>
      </c>
      <c r="CW34" s="20">
        <f t="shared" ref="CW34:DA34" si="325">CW14+CW22+CW28</f>
        <v>91351.260000000009</v>
      </c>
      <c r="CX34" s="20">
        <f t="shared" si="325"/>
        <v>37729.692000000003</v>
      </c>
      <c r="CY34" s="28"/>
      <c r="CZ34" s="20">
        <f t="shared" ref="CZ34:DC34" si="326">CZ14+CZ22+CZ28</f>
        <v>16883.100000000002</v>
      </c>
      <c r="DA34" s="20">
        <f t="shared" si="325"/>
        <v>40199.759999999995</v>
      </c>
      <c r="DB34" s="20">
        <f t="shared" si="326"/>
        <v>41118.840000000004</v>
      </c>
      <c r="DC34" s="20">
        <f t="shared" si="326"/>
        <v>27332.640000000007</v>
      </c>
      <c r="DD34" s="20">
        <f t="shared" ref="DD34:DK34" si="327">DD14+DD22+DD28</f>
        <v>22297.68</v>
      </c>
      <c r="DE34" s="20">
        <f t="shared" si="327"/>
        <v>132427.44</v>
      </c>
      <c r="DF34" s="20">
        <f t="shared" si="327"/>
        <v>144974.88</v>
      </c>
      <c r="DG34" s="20">
        <f t="shared" si="327"/>
        <v>144255.60000000003</v>
      </c>
      <c r="DH34" s="20">
        <f t="shared" si="327"/>
        <v>119600.28000000001</v>
      </c>
      <c r="DI34" s="20">
        <f t="shared" si="327"/>
        <v>96863.040000000008</v>
      </c>
      <c r="DJ34" s="20">
        <f t="shared" si="327"/>
        <v>121698.18000000002</v>
      </c>
      <c r="DK34" s="20">
        <f t="shared" si="327"/>
        <v>116503.38</v>
      </c>
      <c r="DL34" s="20">
        <f t="shared" ref="DL34:DO34" si="328">DL14+DL22+DL28</f>
        <v>117642.23999999999</v>
      </c>
      <c r="DM34" s="20">
        <f t="shared" si="328"/>
        <v>118561.32</v>
      </c>
      <c r="DN34" s="20">
        <f t="shared" si="328"/>
        <v>18621.36</v>
      </c>
      <c r="DO34" s="20">
        <f t="shared" si="328"/>
        <v>20079.900000000001</v>
      </c>
      <c r="DP34" s="20">
        <f t="shared" ref="DP34" si="329">DP14+DP22+DP28</f>
        <v>103016.88000000002</v>
      </c>
      <c r="DQ34" s="51"/>
      <c r="DR34" s="51">
        <f>SUM(I34:DQ34)</f>
        <v>11302954.908000004</v>
      </c>
      <c r="DS34" s="1">
        <f>DR34/12*0.05</f>
        <v>47095.645450000018</v>
      </c>
    </row>
    <row r="35" spans="1:124" s="24" customFormat="1" x14ac:dyDescent="0.2">
      <c r="A35" s="112" t="s">
        <v>1</v>
      </c>
      <c r="B35" s="112"/>
      <c r="C35" s="112"/>
      <c r="D35" s="112"/>
      <c r="E35" s="112"/>
      <c r="F35" s="112"/>
      <c r="G35" s="37"/>
      <c r="H35" s="38"/>
      <c r="I35" s="55" t="s">
        <v>108</v>
      </c>
      <c r="J35" s="55" t="s">
        <v>109</v>
      </c>
      <c r="K35" s="55" t="s">
        <v>110</v>
      </c>
      <c r="L35" s="55" t="s">
        <v>111</v>
      </c>
      <c r="M35" s="55" t="s">
        <v>112</v>
      </c>
      <c r="N35" s="55" t="s">
        <v>113</v>
      </c>
      <c r="O35" s="55" t="s">
        <v>114</v>
      </c>
      <c r="P35" s="55" t="s">
        <v>115</v>
      </c>
      <c r="Q35" s="55" t="s">
        <v>116</v>
      </c>
      <c r="R35" s="55" t="s">
        <v>117</v>
      </c>
      <c r="S35" s="55" t="s">
        <v>118</v>
      </c>
      <c r="T35" s="55" t="s">
        <v>119</v>
      </c>
      <c r="U35" s="55" t="s">
        <v>120</v>
      </c>
      <c r="V35" s="55" t="s">
        <v>121</v>
      </c>
      <c r="W35" s="55" t="s">
        <v>122</v>
      </c>
      <c r="X35" s="55" t="s">
        <v>123</v>
      </c>
      <c r="Y35" s="55" t="s">
        <v>124</v>
      </c>
      <c r="Z35" s="55" t="s">
        <v>125</v>
      </c>
      <c r="AA35" s="55" t="s">
        <v>126</v>
      </c>
      <c r="AB35" s="55" t="s">
        <v>127</v>
      </c>
      <c r="AC35" s="55" t="s">
        <v>128</v>
      </c>
      <c r="AD35" s="55" t="s">
        <v>129</v>
      </c>
      <c r="AE35" s="55" t="s">
        <v>130</v>
      </c>
      <c r="AF35" s="55" t="s">
        <v>131</v>
      </c>
      <c r="AG35" s="55" t="s">
        <v>132</v>
      </c>
      <c r="AH35" s="55" t="s">
        <v>133</v>
      </c>
      <c r="AI35" s="55" t="s">
        <v>134</v>
      </c>
      <c r="AJ35" s="55" t="s">
        <v>135</v>
      </c>
      <c r="AK35" s="55" t="s">
        <v>136</v>
      </c>
      <c r="AL35" s="55" t="s">
        <v>137</v>
      </c>
      <c r="AM35" s="55" t="s">
        <v>138</v>
      </c>
      <c r="AN35" s="55" t="s">
        <v>139</v>
      </c>
      <c r="AO35" s="55" t="s">
        <v>140</v>
      </c>
      <c r="AP35" s="55" t="s">
        <v>141</v>
      </c>
      <c r="AQ35" s="55" t="s">
        <v>142</v>
      </c>
      <c r="AR35" s="55" t="s">
        <v>143</v>
      </c>
      <c r="AS35" s="55" t="s">
        <v>144</v>
      </c>
      <c r="AT35" s="55" t="s">
        <v>145</v>
      </c>
      <c r="AU35" s="55" t="s">
        <v>146</v>
      </c>
      <c r="AV35" s="55" t="s">
        <v>147</v>
      </c>
      <c r="AW35" s="55" t="s">
        <v>148</v>
      </c>
      <c r="AX35" s="39"/>
      <c r="AY35" s="38"/>
      <c r="AZ35" s="56" t="s">
        <v>165</v>
      </c>
      <c r="BA35" s="56" t="s">
        <v>166</v>
      </c>
      <c r="BB35" s="56" t="s">
        <v>167</v>
      </c>
      <c r="BC35" s="56" t="s">
        <v>168</v>
      </c>
      <c r="BD35" s="56" t="s">
        <v>169</v>
      </c>
      <c r="BE35" s="56" t="s">
        <v>170</v>
      </c>
      <c r="BF35" s="56" t="s">
        <v>171</v>
      </c>
      <c r="BG35" s="56" t="s">
        <v>172</v>
      </c>
      <c r="BH35" s="56" t="s">
        <v>173</v>
      </c>
      <c r="BI35" s="56" t="s">
        <v>174</v>
      </c>
      <c r="BJ35" s="56" t="s">
        <v>175</v>
      </c>
      <c r="BK35" s="56" t="s">
        <v>176</v>
      </c>
      <c r="BL35" s="56" t="s">
        <v>177</v>
      </c>
      <c r="BM35" s="56" t="s">
        <v>178</v>
      </c>
      <c r="BN35" s="56" t="s">
        <v>179</v>
      </c>
      <c r="BO35" s="56" t="s">
        <v>180</v>
      </c>
      <c r="BP35" s="56" t="s">
        <v>181</v>
      </c>
      <c r="BQ35" s="56" t="s">
        <v>182</v>
      </c>
      <c r="BR35" s="56" t="s">
        <v>183</v>
      </c>
      <c r="BS35" s="56" t="s">
        <v>184</v>
      </c>
      <c r="BT35" s="56" t="s">
        <v>185</v>
      </c>
      <c r="BU35" s="56" t="s">
        <v>186</v>
      </c>
      <c r="BV35" s="40"/>
      <c r="BW35" s="56" t="s">
        <v>196</v>
      </c>
      <c r="BX35" s="56" t="s">
        <v>197</v>
      </c>
      <c r="BY35" s="56" t="s">
        <v>198</v>
      </c>
      <c r="BZ35" s="56" t="s">
        <v>199</v>
      </c>
      <c r="CA35" s="56" t="s">
        <v>200</v>
      </c>
      <c r="CB35" s="56" t="s">
        <v>201</v>
      </c>
      <c r="CC35" s="56" t="s">
        <v>202</v>
      </c>
      <c r="CD35" s="56" t="s">
        <v>203</v>
      </c>
      <c r="CE35" s="56" t="s">
        <v>204</v>
      </c>
      <c r="CF35" s="56" t="s">
        <v>205</v>
      </c>
      <c r="CG35" s="56" t="s">
        <v>206</v>
      </c>
      <c r="CH35" s="56" t="s">
        <v>207</v>
      </c>
      <c r="CI35" s="56" t="s">
        <v>208</v>
      </c>
      <c r="CJ35" s="39"/>
      <c r="CK35" s="57"/>
      <c r="CL35" s="55" t="s">
        <v>213</v>
      </c>
      <c r="CM35" s="55" t="s">
        <v>214</v>
      </c>
      <c r="CN35" s="55" t="s">
        <v>215</v>
      </c>
      <c r="CO35" s="55" t="s">
        <v>216</v>
      </c>
      <c r="CP35" s="55" t="s">
        <v>217</v>
      </c>
      <c r="CQ35" s="53"/>
      <c r="CR35" s="54" t="s">
        <v>219</v>
      </c>
      <c r="CS35" s="39"/>
      <c r="CT35" s="36"/>
      <c r="CU35" s="55" t="s">
        <v>222</v>
      </c>
      <c r="CV35" s="55" t="s">
        <v>223</v>
      </c>
      <c r="CW35" s="55" t="s">
        <v>224</v>
      </c>
      <c r="CX35" s="55" t="s">
        <v>225</v>
      </c>
      <c r="CY35" s="58"/>
      <c r="CZ35" s="55" t="s">
        <v>235</v>
      </c>
      <c r="DA35" s="55" t="s">
        <v>236</v>
      </c>
      <c r="DB35" s="55" t="s">
        <v>237</v>
      </c>
      <c r="DC35" s="55" t="s">
        <v>238</v>
      </c>
      <c r="DD35" s="55" t="s">
        <v>239</v>
      </c>
      <c r="DE35" s="55" t="s">
        <v>240</v>
      </c>
      <c r="DF35" s="55" t="s">
        <v>205</v>
      </c>
      <c r="DG35" s="55" t="s">
        <v>241</v>
      </c>
      <c r="DH35" s="55" t="s">
        <v>242</v>
      </c>
      <c r="DI35" s="55" t="s">
        <v>243</v>
      </c>
      <c r="DJ35" s="55" t="s">
        <v>244</v>
      </c>
      <c r="DK35" s="55" t="s">
        <v>245</v>
      </c>
      <c r="DL35" s="55" t="s">
        <v>246</v>
      </c>
      <c r="DM35" s="55" t="s">
        <v>247</v>
      </c>
      <c r="DN35" s="55" t="s">
        <v>248</v>
      </c>
      <c r="DO35" s="55" t="s">
        <v>249</v>
      </c>
      <c r="DP35" s="55" t="s">
        <v>250</v>
      </c>
      <c r="DQ35" s="1"/>
      <c r="DR35" s="1"/>
      <c r="DS35" s="1"/>
      <c r="DT35" s="1"/>
    </row>
    <row r="36" spans="1:124" s="2" customFormat="1" ht="25.5" customHeight="1" x14ac:dyDescent="0.2">
      <c r="A36" s="106" t="s">
        <v>50</v>
      </c>
      <c r="B36" s="107"/>
      <c r="C36" s="107"/>
      <c r="D36" s="107"/>
      <c r="E36" s="107"/>
      <c r="F36" s="108"/>
      <c r="G36" s="22"/>
      <c r="H36" s="23">
        <f>H14+H22+H28</f>
        <v>18.249999999999996</v>
      </c>
      <c r="I36" s="23">
        <f>I34 /12/I35</f>
        <v>18.25</v>
      </c>
      <c r="J36" s="23">
        <f t="shared" ref="J36:K36" si="330">J34 /12/J35</f>
        <v>18.25</v>
      </c>
      <c r="K36" s="23">
        <f t="shared" si="330"/>
        <v>18.249999999999996</v>
      </c>
      <c r="L36" s="23">
        <f t="shared" ref="L36:AW36" si="331">L34 /12/L35</f>
        <v>18.25</v>
      </c>
      <c r="M36" s="23">
        <f t="shared" si="331"/>
        <v>18.25</v>
      </c>
      <c r="N36" s="23">
        <f t="shared" si="331"/>
        <v>18.25</v>
      </c>
      <c r="O36" s="23">
        <f t="shared" si="331"/>
        <v>18.249999999999996</v>
      </c>
      <c r="P36" s="23">
        <f t="shared" si="331"/>
        <v>18.249999999999996</v>
      </c>
      <c r="Q36" s="23">
        <f t="shared" si="331"/>
        <v>18.250000000000004</v>
      </c>
      <c r="R36" s="23">
        <f t="shared" si="331"/>
        <v>18.249999999999996</v>
      </c>
      <c r="S36" s="23">
        <f t="shared" si="331"/>
        <v>18.25</v>
      </c>
      <c r="T36" s="23">
        <f t="shared" si="331"/>
        <v>18.25</v>
      </c>
      <c r="U36" s="23">
        <f t="shared" si="331"/>
        <v>18.249999999999996</v>
      </c>
      <c r="V36" s="23">
        <f t="shared" si="331"/>
        <v>18.249999999999996</v>
      </c>
      <c r="W36" s="23">
        <f t="shared" si="331"/>
        <v>18.25</v>
      </c>
      <c r="X36" s="23">
        <f t="shared" si="331"/>
        <v>18.25</v>
      </c>
      <c r="Y36" s="23">
        <f t="shared" si="331"/>
        <v>18.25</v>
      </c>
      <c r="Z36" s="23">
        <f t="shared" si="331"/>
        <v>18.25</v>
      </c>
      <c r="AA36" s="23">
        <f t="shared" si="331"/>
        <v>18.25</v>
      </c>
      <c r="AB36" s="23">
        <f t="shared" si="331"/>
        <v>18.25</v>
      </c>
      <c r="AC36" s="23">
        <f t="shared" si="331"/>
        <v>18.25</v>
      </c>
      <c r="AD36" s="23">
        <f t="shared" ref="AD36:AL36" si="332">AD34 /12/AD35</f>
        <v>18.249999999999996</v>
      </c>
      <c r="AE36" s="23">
        <f t="shared" si="332"/>
        <v>18.249999999999996</v>
      </c>
      <c r="AF36" s="23">
        <f t="shared" si="332"/>
        <v>18.25</v>
      </c>
      <c r="AG36" s="23">
        <f t="shared" si="332"/>
        <v>18.249999999999996</v>
      </c>
      <c r="AH36" s="23">
        <f t="shared" si="332"/>
        <v>18.25</v>
      </c>
      <c r="AI36" s="23">
        <f t="shared" si="332"/>
        <v>18.250000000000004</v>
      </c>
      <c r="AJ36" s="23">
        <f t="shared" si="332"/>
        <v>18.249999999999996</v>
      </c>
      <c r="AK36" s="23">
        <f t="shared" si="332"/>
        <v>18.25</v>
      </c>
      <c r="AL36" s="23">
        <f t="shared" si="332"/>
        <v>18.25</v>
      </c>
      <c r="AM36" s="23">
        <f t="shared" si="331"/>
        <v>18.249999999999996</v>
      </c>
      <c r="AN36" s="23">
        <f t="shared" si="331"/>
        <v>18.25</v>
      </c>
      <c r="AO36" s="23">
        <f t="shared" si="331"/>
        <v>18.25</v>
      </c>
      <c r="AP36" s="23">
        <f t="shared" si="331"/>
        <v>18.249999999999996</v>
      </c>
      <c r="AQ36" s="23">
        <f t="shared" si="331"/>
        <v>18.25</v>
      </c>
      <c r="AR36" s="23">
        <f t="shared" si="331"/>
        <v>18.25</v>
      </c>
      <c r="AS36" s="23">
        <f t="shared" si="331"/>
        <v>18.249999999999996</v>
      </c>
      <c r="AT36" s="23">
        <f t="shared" si="331"/>
        <v>18.25</v>
      </c>
      <c r="AU36" s="23">
        <f t="shared" si="331"/>
        <v>18.25</v>
      </c>
      <c r="AV36" s="23">
        <f t="shared" si="331"/>
        <v>18.250000000000004</v>
      </c>
      <c r="AW36" s="23">
        <f t="shared" si="331"/>
        <v>18.25</v>
      </c>
      <c r="AX36" s="23"/>
      <c r="AY36" s="23">
        <v>21.689999999999998</v>
      </c>
      <c r="AZ36" s="23">
        <f t="shared" ref="AZ36:BU36" si="333">AZ34/12/AZ35</f>
        <v>21.690000000000005</v>
      </c>
      <c r="BA36" s="23">
        <f t="shared" si="333"/>
        <v>21.689999999999998</v>
      </c>
      <c r="BB36" s="23">
        <f t="shared" si="333"/>
        <v>21.689999999999998</v>
      </c>
      <c r="BC36" s="23">
        <f t="shared" si="333"/>
        <v>21.69</v>
      </c>
      <c r="BD36" s="23">
        <f t="shared" si="333"/>
        <v>21.689999999999998</v>
      </c>
      <c r="BE36" s="23">
        <f t="shared" si="333"/>
        <v>21.690000000000005</v>
      </c>
      <c r="BF36" s="23">
        <f t="shared" si="333"/>
        <v>21.689999999999998</v>
      </c>
      <c r="BG36" s="23">
        <f t="shared" si="333"/>
        <v>21.69</v>
      </c>
      <c r="BH36" s="23">
        <f t="shared" si="333"/>
        <v>21.689999999999998</v>
      </c>
      <c r="BI36" s="23">
        <f t="shared" si="333"/>
        <v>21.69</v>
      </c>
      <c r="BJ36" s="23">
        <f t="shared" si="333"/>
        <v>21.69</v>
      </c>
      <c r="BK36" s="23">
        <f t="shared" si="333"/>
        <v>21.69</v>
      </c>
      <c r="BL36" s="23">
        <f t="shared" si="333"/>
        <v>21.69</v>
      </c>
      <c r="BM36" s="23">
        <f t="shared" si="333"/>
        <v>21.690000000000005</v>
      </c>
      <c r="BN36" s="23">
        <f t="shared" si="333"/>
        <v>21.690000000000005</v>
      </c>
      <c r="BO36" s="23">
        <f t="shared" si="333"/>
        <v>21.689999999999998</v>
      </c>
      <c r="BP36" s="23">
        <f t="shared" si="333"/>
        <v>21.689999999999998</v>
      </c>
      <c r="BQ36" s="23">
        <f t="shared" si="333"/>
        <v>21.69</v>
      </c>
      <c r="BR36" s="23">
        <f t="shared" si="333"/>
        <v>21.689999999999998</v>
      </c>
      <c r="BS36" s="23">
        <f t="shared" si="333"/>
        <v>21.69</v>
      </c>
      <c r="BT36" s="23">
        <f t="shared" si="333"/>
        <v>21.69</v>
      </c>
      <c r="BU36" s="23">
        <f t="shared" si="333"/>
        <v>21.69</v>
      </c>
      <c r="BV36" s="33">
        <f t="shared" ref="BV36" si="334">BV14+BV22+BV28</f>
        <v>17.11</v>
      </c>
      <c r="BW36" s="23">
        <f t="shared" ref="BW36" si="335">BW34/12/BW35</f>
        <v>17.11</v>
      </c>
      <c r="BX36" s="23">
        <f t="shared" ref="BX36:BY36" si="336">BX34/12/BX35</f>
        <v>17.110000000000003</v>
      </c>
      <c r="BY36" s="23">
        <f t="shared" si="336"/>
        <v>17.11</v>
      </c>
      <c r="BZ36" s="23">
        <f t="shared" ref="BZ36:CC36" si="337">BZ34/12/BZ35</f>
        <v>17.11</v>
      </c>
      <c r="CA36" s="23">
        <f t="shared" si="337"/>
        <v>17.11</v>
      </c>
      <c r="CB36" s="23">
        <f t="shared" si="337"/>
        <v>17.11</v>
      </c>
      <c r="CC36" s="23">
        <f t="shared" si="337"/>
        <v>17.11</v>
      </c>
      <c r="CD36" s="23">
        <f t="shared" ref="CD36:CI36" si="338">CD34/12/CD35</f>
        <v>17.110000000000003</v>
      </c>
      <c r="CE36" s="23">
        <f t="shared" si="338"/>
        <v>17.11</v>
      </c>
      <c r="CF36" s="23">
        <f t="shared" si="338"/>
        <v>17.109999999999996</v>
      </c>
      <c r="CG36" s="23">
        <f t="shared" si="338"/>
        <v>17.11</v>
      </c>
      <c r="CH36" s="23">
        <f t="shared" si="338"/>
        <v>17.11</v>
      </c>
      <c r="CI36" s="23">
        <f t="shared" si="338"/>
        <v>17.11</v>
      </c>
      <c r="CJ36" s="23"/>
      <c r="CK36" s="58">
        <f t="shared" ref="CK36" si="339">CK14+CK22+CK28</f>
        <v>21.72</v>
      </c>
      <c r="CL36" s="23">
        <f t="shared" ref="CL36:CN36" si="340">CL34/12/CL35</f>
        <v>21.720000000000002</v>
      </c>
      <c r="CM36" s="23">
        <f t="shared" si="340"/>
        <v>21.720000000000002</v>
      </c>
      <c r="CN36" s="23">
        <f t="shared" si="340"/>
        <v>21.720000000000002</v>
      </c>
      <c r="CO36" s="23">
        <f t="shared" ref="CO36:CP36" si="341">CO34/12/CO35</f>
        <v>21.72</v>
      </c>
      <c r="CP36" s="23">
        <f t="shared" si="341"/>
        <v>21.720000000000002</v>
      </c>
      <c r="CQ36" s="22">
        <f t="shared" ref="CQ36" si="342">CQ14+CQ22+CQ28</f>
        <v>12.73</v>
      </c>
      <c r="CR36" s="23">
        <f t="shared" ref="CR36" si="343">CR34/12/CR35</f>
        <v>12.73</v>
      </c>
      <c r="CS36" s="23"/>
      <c r="CT36" s="33">
        <f t="shared" ref="CT36" si="344">CT14+CT22+CT28</f>
        <v>12.870000000000001</v>
      </c>
      <c r="CU36" s="23">
        <f t="shared" ref="CU36:CV36" si="345">CU34 /12/CU35</f>
        <v>12.87</v>
      </c>
      <c r="CV36" s="23">
        <f t="shared" si="345"/>
        <v>12.87</v>
      </c>
      <c r="CW36" s="23">
        <f t="shared" ref="CW36:DA36" si="346">CW34 /12/CW35</f>
        <v>12.870000000000001</v>
      </c>
      <c r="CX36" s="23">
        <f t="shared" si="346"/>
        <v>12.87</v>
      </c>
      <c r="CY36" s="58">
        <f t="shared" ref="CY36" si="347">CY14+CY22+CY28</f>
        <v>16.649999999999999</v>
      </c>
      <c r="CZ36" s="23">
        <f t="shared" ref="CZ36:DC36" si="348">CZ34 /12/CZ35</f>
        <v>16.650000000000002</v>
      </c>
      <c r="DA36" s="23">
        <f t="shared" si="346"/>
        <v>16.649999999999999</v>
      </c>
      <c r="DB36" s="23">
        <f t="shared" si="348"/>
        <v>16.649999999999999</v>
      </c>
      <c r="DC36" s="23">
        <f t="shared" si="348"/>
        <v>16.650000000000002</v>
      </c>
      <c r="DD36" s="23">
        <f t="shared" ref="DD36:DK36" si="349">DD34 /12/DD35</f>
        <v>16.650000000000002</v>
      </c>
      <c r="DE36" s="23">
        <f t="shared" si="349"/>
        <v>16.650000000000002</v>
      </c>
      <c r="DF36" s="23">
        <f t="shared" si="349"/>
        <v>16.649999999999999</v>
      </c>
      <c r="DG36" s="23">
        <f t="shared" si="349"/>
        <v>16.650000000000006</v>
      </c>
      <c r="DH36" s="23">
        <f t="shared" si="349"/>
        <v>16.649999999999999</v>
      </c>
      <c r="DI36" s="23">
        <f t="shared" si="349"/>
        <v>16.650000000000002</v>
      </c>
      <c r="DJ36" s="23">
        <f t="shared" si="349"/>
        <v>16.650000000000002</v>
      </c>
      <c r="DK36" s="23">
        <f t="shared" si="349"/>
        <v>16.649999999999999</v>
      </c>
      <c r="DL36" s="23">
        <f t="shared" ref="DL36:DP36" si="350">DL34 /12/DL35</f>
        <v>16.649999999999999</v>
      </c>
      <c r="DM36" s="23">
        <f t="shared" si="350"/>
        <v>16.650000000000002</v>
      </c>
      <c r="DN36" s="23">
        <f t="shared" si="350"/>
        <v>16.649999999999999</v>
      </c>
      <c r="DO36" s="23">
        <f t="shared" si="350"/>
        <v>16.650000000000002</v>
      </c>
      <c r="DP36" s="23">
        <f t="shared" si="350"/>
        <v>16.650000000000002</v>
      </c>
      <c r="DQ36" s="24"/>
      <c r="DR36" s="24"/>
      <c r="DS36" s="24"/>
      <c r="DT36" s="24"/>
    </row>
    <row r="37" spans="1:124" s="1" customFormat="1" ht="12.75" customHeight="1" x14ac:dyDescent="0.2">
      <c r="A37" s="6"/>
      <c r="B37" s="6"/>
      <c r="C37" s="6"/>
      <c r="D37" s="6"/>
      <c r="E37" s="6"/>
      <c r="F37" s="6"/>
      <c r="G37" s="6"/>
      <c r="H37" s="7"/>
      <c r="I37" s="7"/>
      <c r="J37" s="7"/>
      <c r="K37" s="7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6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6"/>
      <c r="CK37" s="6"/>
      <c r="CL37" s="8"/>
      <c r="CM37" s="8"/>
      <c r="CN37" s="8"/>
      <c r="CO37" s="8"/>
      <c r="CP37" s="8"/>
      <c r="CQ37" s="9"/>
      <c r="CR37" s="8"/>
      <c r="CS37" s="6"/>
      <c r="CT37" s="8"/>
      <c r="CU37" s="9"/>
      <c r="CV37" s="9"/>
      <c r="CW37" s="9"/>
      <c r="CX37" s="9"/>
      <c r="CY37" s="24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</row>
    <row r="38" spans="1:124" s="1" customFormat="1" ht="12.75" hidden="1" customHeight="1" x14ac:dyDescent="0.2">
      <c r="A38" s="6"/>
      <c r="B38" s="6"/>
      <c r="C38" s="6"/>
      <c r="D38" s="6"/>
      <c r="E38" s="6"/>
      <c r="F38" s="6"/>
      <c r="G38" s="6"/>
      <c r="H38" s="7"/>
      <c r="I38" s="7"/>
      <c r="J38" s="7"/>
      <c r="K38" s="7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6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6"/>
      <c r="CK38" s="6"/>
      <c r="CL38" s="8"/>
      <c r="CM38" s="8"/>
      <c r="CN38" s="8"/>
      <c r="CO38" s="8"/>
      <c r="CP38" s="8"/>
      <c r="CQ38" s="9"/>
      <c r="CR38" s="8"/>
      <c r="CS38" s="6"/>
      <c r="CT38" s="8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</row>
    <row r="39" spans="1:124" s="1" customFormat="1" x14ac:dyDescent="0.2">
      <c r="A39" s="6"/>
      <c r="B39" s="6"/>
      <c r="C39" s="6"/>
      <c r="D39" s="6"/>
      <c r="E39" s="6"/>
      <c r="F39" s="6"/>
      <c r="G39" s="6"/>
      <c r="H39" s="7"/>
      <c r="I39" s="7"/>
      <c r="J39" s="7"/>
      <c r="K39" s="7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6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9"/>
      <c r="CR39" s="6"/>
      <c r="CS39" s="6"/>
      <c r="CT39" s="6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</row>
    <row r="40" spans="1:124" s="1" customFormat="1" x14ac:dyDescent="0.2">
      <c r="A40" s="6"/>
      <c r="B40" s="6"/>
      <c r="C40" s="6"/>
      <c r="D40" s="6"/>
      <c r="E40" s="6"/>
      <c r="F40" s="6"/>
      <c r="G40" s="6"/>
      <c r="H40" s="7"/>
      <c r="I40" s="7"/>
      <c r="J40" s="7"/>
      <c r="K40" s="7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6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9"/>
      <c r="CR40" s="6"/>
      <c r="CS40" s="6"/>
      <c r="CT40" s="6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</row>
    <row r="41" spans="1:124" s="1" customFormat="1" x14ac:dyDescent="0.2">
      <c r="A41" s="6" t="s">
        <v>0</v>
      </c>
      <c r="B41" s="6">
        <v>12</v>
      </c>
      <c r="C41" s="6"/>
      <c r="D41" s="6"/>
      <c r="E41" s="6"/>
      <c r="F41" s="6"/>
      <c r="G41" s="6"/>
      <c r="H41" s="7"/>
      <c r="I41" s="7"/>
      <c r="J41" s="7"/>
      <c r="K41" s="7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6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9"/>
      <c r="CR41" s="6"/>
      <c r="CS41" s="6"/>
      <c r="CT41" s="6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</row>
    <row r="42" spans="1:124" s="1" customFormat="1" x14ac:dyDescent="0.2">
      <c r="A42" s="6"/>
      <c r="B42" s="6"/>
      <c r="C42" s="6"/>
      <c r="D42" s="6"/>
      <c r="E42" s="6"/>
      <c r="F42" s="6"/>
      <c r="G42" s="6"/>
      <c r="H42" s="7"/>
      <c r="I42" s="7"/>
      <c r="J42" s="7"/>
      <c r="K42" s="7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6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9"/>
      <c r="CR42" s="6"/>
      <c r="CS42" s="6"/>
      <c r="CT42" s="6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</row>
  </sheetData>
  <mergeCells count="56">
    <mergeCell ref="A1:G1"/>
    <mergeCell ref="A2:G2"/>
    <mergeCell ref="A3:G3"/>
    <mergeCell ref="A4:G4"/>
    <mergeCell ref="A9:F9"/>
    <mergeCell ref="A36:F36"/>
    <mergeCell ref="A28:F28"/>
    <mergeCell ref="A29:F29"/>
    <mergeCell ref="A30:F30"/>
    <mergeCell ref="A33:F33"/>
    <mergeCell ref="A31:F31"/>
    <mergeCell ref="A32:F32"/>
    <mergeCell ref="A35:F35"/>
    <mergeCell ref="A27:F27"/>
    <mergeCell ref="A24:F24"/>
    <mergeCell ref="A16:F16"/>
    <mergeCell ref="A17:F17"/>
    <mergeCell ref="A18:F18"/>
    <mergeCell ref="A19:F19"/>
    <mergeCell ref="A20:F20"/>
    <mergeCell ref="A21:F21"/>
    <mergeCell ref="A22:F22"/>
    <mergeCell ref="A23:F23"/>
    <mergeCell ref="A25:F25"/>
    <mergeCell ref="A26:F26"/>
    <mergeCell ref="CZ6:DA6"/>
    <mergeCell ref="A6:F8"/>
    <mergeCell ref="G7:G8"/>
    <mergeCell ref="AX7:AX8"/>
    <mergeCell ref="A34:F34"/>
    <mergeCell ref="A15:F15"/>
    <mergeCell ref="A10:F10"/>
    <mergeCell ref="A11:F11"/>
    <mergeCell ref="A12:F12"/>
    <mergeCell ref="A13:F13"/>
    <mergeCell ref="A14:F14"/>
    <mergeCell ref="AY7:AY8"/>
    <mergeCell ref="BV7:BV8"/>
    <mergeCell ref="CT7:CT8"/>
    <mergeCell ref="CQ7:CQ8"/>
    <mergeCell ref="CJ7:CJ8"/>
    <mergeCell ref="CS7:CS8"/>
    <mergeCell ref="G6:AA6"/>
    <mergeCell ref="AB6:BV6"/>
    <mergeCell ref="BW6:CQ6"/>
    <mergeCell ref="CS6:CY6"/>
    <mergeCell ref="H7:H8"/>
    <mergeCell ref="CK7:CK8"/>
    <mergeCell ref="CY7:CY8"/>
    <mergeCell ref="DL6:DM6"/>
    <mergeCell ref="DN6:DO6"/>
    <mergeCell ref="DB6:DC6"/>
    <mergeCell ref="DD6:DE6"/>
    <mergeCell ref="DF6:DG6"/>
    <mergeCell ref="DH6:DI6"/>
    <mergeCell ref="DJ6:DK6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лот1</vt:lpstr>
      <vt:lpstr>Лист1</vt:lpstr>
      <vt:lpstr>лот1!Заголовки_для_печати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2016-06-01T14:01:22Z</cp:lastPrinted>
  <dcterms:created xsi:type="dcterms:W3CDTF">2013-04-24T10:34:01Z</dcterms:created>
  <dcterms:modified xsi:type="dcterms:W3CDTF">2016-06-15T07:55:21Z</dcterms:modified>
</cp:coreProperties>
</file>