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</definedNames>
  <calcPr calcId="152511"/>
</workbook>
</file>

<file path=xl/calcChain.xml><?xml version="1.0" encoding="utf-8"?>
<calcChain xmlns="http://schemas.openxmlformats.org/spreadsheetml/2006/main">
  <c r="L33" i="3" l="1"/>
  <c r="L32" i="3"/>
  <c r="L31" i="3"/>
  <c r="L30" i="3"/>
  <c r="L29" i="3"/>
  <c r="L27" i="3"/>
  <c r="L23" i="3"/>
  <c r="L21" i="3"/>
  <c r="L20" i="3"/>
  <c r="L18" i="3"/>
  <c r="L17" i="3"/>
  <c r="L16" i="3"/>
  <c r="L15" i="3"/>
  <c r="L26" i="3"/>
  <c r="L25" i="3"/>
  <c r="L24" i="3"/>
  <c r="L19" i="3"/>
  <c r="K31" i="3"/>
  <c r="K29" i="3"/>
  <c r="K27" i="3"/>
  <c r="K22" i="3" s="1"/>
  <c r="K14" i="3"/>
  <c r="K9" i="3"/>
  <c r="L28" i="3" l="1"/>
  <c r="K28" i="3"/>
  <c r="K36" i="3" s="1"/>
  <c r="L14" i="3"/>
  <c r="L22" i="3"/>
  <c r="I33" i="3"/>
  <c r="I32" i="3"/>
  <c r="I31" i="3"/>
  <c r="I30" i="3"/>
  <c r="I29" i="3"/>
  <c r="I27" i="3"/>
  <c r="I26" i="3"/>
  <c r="I25" i="3"/>
  <c r="I24" i="3"/>
  <c r="I23" i="3"/>
  <c r="I21" i="3"/>
  <c r="I20" i="3"/>
  <c r="I19" i="3"/>
  <c r="I18" i="3"/>
  <c r="I17" i="3"/>
  <c r="I16" i="3"/>
  <c r="I15" i="3"/>
  <c r="I9" i="3"/>
  <c r="L34" i="3" l="1"/>
  <c r="L36" i="3" s="1"/>
  <c r="I14" i="3"/>
  <c r="I28" i="3"/>
  <c r="I22" i="3"/>
  <c r="H31" i="3"/>
  <c r="H14" i="3"/>
  <c r="H29" i="3"/>
  <c r="H26" i="3"/>
  <c r="H27" i="3"/>
  <c r="I34" i="3" l="1"/>
  <c r="N34" i="3" s="1"/>
  <c r="O34" i="3" s="1"/>
  <c r="H28" i="3"/>
  <c r="H22" i="3"/>
  <c r="H9" i="3"/>
  <c r="I36" i="3" l="1"/>
  <c r="H36" i="3"/>
</calcChain>
</file>

<file path=xl/sharedStrings.xml><?xml version="1.0" encoding="utf-8"?>
<sst xmlns="http://schemas.openxmlformats.org/spreadsheetml/2006/main" count="92" uniqueCount="63">
  <si>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</si>
  <si>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</si>
  <si>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</si>
  <si>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</si>
  <si>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</si>
  <si>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</si>
  <si>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</si>
  <si>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</si>
  <si>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</si>
  <si>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</si>
  <si>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</si>
  <si>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</si>
  <si>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</si>
  <si>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</si>
  <si>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</si>
  <si>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</si>
  <si>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</si>
  <si>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</si>
  <si>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</si>
  <si>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</si>
  <si>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</si>
  <si>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</si>
  <si>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</si>
  <si>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</si>
  <si>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</si>
  <si>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</si>
  <si>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</si>
  <si>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</si>
  <si>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</si>
  <si>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</si>
  <si>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</si>
  <si>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</si>
  <si>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</si>
  <si>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</si>
  <si>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</si>
  <si>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</si>
  <si>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</si>
  <si>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</si>
  <si>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</si>
  <si>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</si>
  <si>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</si>
  <si>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</si>
  <si>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</si>
  <si>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</si>
  <si>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</si>
  <si>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</si>
  <si>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</si>
  <si>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</si>
  <si>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</si>
  <si>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</si>
  <si>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</si>
  <si>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</si>
  <si>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61</t>
  </si>
  <si>
    <t>деревянный благоустроенный без центр отопления</t>
  </si>
  <si>
    <t>к извещению и конкурсной документации</t>
  </si>
  <si>
    <t>Приложение № 2</t>
  </si>
  <si>
    <t>ЧЕЛЮСКИНЦЕВ ул.</t>
  </si>
  <si>
    <t>55</t>
  </si>
  <si>
    <t>ЯРОСЛАВСКАЯ ул.</t>
  </si>
  <si>
    <t>419,6</t>
  </si>
  <si>
    <t>735,7</t>
  </si>
  <si>
    <t>Лот № 2</t>
  </si>
  <si>
    <t>Жилой район Соломбальский  териториальный 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</si>
</sst>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 Cyr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75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2" borderId="0" xfId="0" applyFont="1" applyFill="1" applyBorder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top"/>
    </xf>
    <xf numFmtId="4" fontId="8" fillId="2" borderId="5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/>
    </xf>
    <xf numFmtId="4" fontId="9" fillId="2" borderId="15" xfId="0" applyNumberFormat="1" applyFont="1" applyFill="1" applyBorder="1" applyAlignment="1">
      <alignment horizontal="left" vertical="top"/>
    </xf>
    <xf numFmtId="4" fontId="9" fillId="2" borderId="1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7" fillId="0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 vertical="top"/>
    </xf>
    <xf numFmtId="4" fontId="7" fillId="0" borderId="5" xfId="0" applyNumberFormat="1" applyFont="1" applyFill="1" applyBorder="1" applyAlignment="1">
      <alignment horizontal="center"/>
    </xf>
    <xf numFmtId="4" fontId="7" fillId="0" borderId="5" xfId="0" applyNumberFormat="1" applyFont="1" applyFill="1" applyBorder="1" applyAlignment="1">
      <alignment horizontal="center" vertical="center"/>
    </xf>
    <xf numFmtId="4" fontId="7" fillId="0" borderId="15" xfId="0" applyNumberFormat="1" applyFont="1" applyFill="1" applyBorder="1" applyAlignment="1">
      <alignment horizontal="center" vertical="top"/>
    </xf>
    <xf numFmtId="4" fontId="4" fillId="2" borderId="5" xfId="0" applyNumberFormat="1" applyFont="1" applyFill="1" applyBorder="1" applyAlignment="1">
      <alignment horizontal="center" vertical="top"/>
    </xf>
    <xf numFmtId="4" fontId="9" fillId="2" borderId="17" xfId="0" applyNumberFormat="1" applyFont="1" applyFill="1" applyBorder="1" applyAlignment="1">
      <alignment horizontal="center" vertical="center"/>
    </xf>
    <xf numFmtId="4" fontId="9" fillId="2" borderId="17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right"/>
    </xf>
    <xf numFmtId="4" fontId="7" fillId="2" borderId="21" xfId="0" applyNumberFormat="1" applyFont="1" applyFill="1" applyBorder="1" applyAlignment="1">
      <alignment vertical="center"/>
    </xf>
    <xf numFmtId="4" fontId="2" fillId="0" borderId="0" xfId="0" applyNumberFormat="1" applyFont="1" applyAlignment="1"/>
    <xf numFmtId="4" fontId="7" fillId="2" borderId="0" xfId="0" applyNumberFormat="1" applyFont="1" applyFill="1" applyBorder="1" applyAlignment="1">
      <alignment horizontal="center" vertical="center"/>
    </xf>
    <xf numFmtId="4" fontId="7" fillId="2" borderId="24" xfId="0" applyNumberFormat="1" applyFont="1" applyFill="1" applyBorder="1" applyAlignment="1">
      <alignment vertical="center"/>
    </xf>
    <xf numFmtId="4" fontId="7" fillId="2" borderId="20" xfId="0" applyNumberFormat="1" applyFont="1" applyFill="1" applyBorder="1" applyAlignment="1">
      <alignment vertical="center"/>
    </xf>
    <xf numFmtId="49" fontId="11" fillId="2" borderId="17" xfId="0" applyNumberFormat="1" applyFont="1" applyFill="1" applyBorder="1" applyAlignment="1">
      <alignment horizontal="center" wrapText="1"/>
    </xf>
    <xf numFmtId="4" fontId="7" fillId="0" borderId="17" xfId="0" applyNumberFormat="1" applyFont="1" applyFill="1" applyBorder="1" applyAlignment="1">
      <alignment horizontal="center" vertical="top"/>
    </xf>
    <xf numFmtId="49" fontId="12" fillId="0" borderId="19" xfId="0" applyNumberFormat="1" applyFont="1" applyBorder="1" applyAlignment="1">
      <alignment horizontal="left" wrapText="1"/>
    </xf>
    <xf numFmtId="49" fontId="12" fillId="0" borderId="25" xfId="0" applyNumberFormat="1" applyFont="1" applyBorder="1" applyAlignment="1">
      <alignment horizontal="left" wrapText="1"/>
    </xf>
    <xf numFmtId="49" fontId="12" fillId="0" borderId="22" xfId="0" applyNumberFormat="1" applyFont="1" applyBorder="1" applyAlignment="1">
      <alignment horizontal="left" wrapText="1"/>
    </xf>
    <xf numFmtId="49" fontId="12" fillId="0" borderId="23" xfId="0" applyNumberFormat="1" applyFont="1" applyBorder="1" applyAlignment="1">
      <alignment horizontal="left" wrapText="1"/>
    </xf>
    <xf numFmtId="4" fontId="4" fillId="2" borderId="1" xfId="0" applyNumberFormat="1" applyFont="1" applyFill="1" applyBorder="1" applyAlignment="1">
      <alignment horizontal="left" vertical="top"/>
    </xf>
    <xf numFmtId="4" fontId="7" fillId="2" borderId="3" xfId="0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7" fillId="2" borderId="9" xfId="0" applyNumberFormat="1" applyFont="1" applyFill="1" applyBorder="1" applyAlignment="1">
      <alignment horizontal="center" vertical="top"/>
    </xf>
    <xf numFmtId="4" fontId="7" fillId="2" borderId="10" xfId="0" applyNumberFormat="1" applyFont="1" applyFill="1" applyBorder="1" applyAlignment="1">
      <alignment horizontal="center" vertical="top"/>
    </xf>
    <xf numFmtId="4" fontId="7" fillId="2" borderId="11" xfId="0" applyNumberFormat="1" applyFont="1" applyFill="1" applyBorder="1" applyAlignment="1">
      <alignment horizontal="center" vertical="top"/>
    </xf>
    <xf numFmtId="4" fontId="7" fillId="2" borderId="9" xfId="0" applyNumberFormat="1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left" vertical="center" wrapText="1"/>
    </xf>
    <xf numFmtId="4" fontId="7" fillId="2" borderId="11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center" vertical="top"/>
    </xf>
    <xf numFmtId="4" fontId="7" fillId="2" borderId="2" xfId="0" applyNumberFormat="1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center" vertical="top"/>
    </xf>
    <xf numFmtId="4" fontId="7" fillId="2" borderId="17" xfId="0" applyNumberFormat="1" applyFont="1" applyFill="1" applyBorder="1" applyAlignment="1">
      <alignment horizontal="left" vertical="top"/>
    </xf>
    <xf numFmtId="4" fontId="7" fillId="2" borderId="6" xfId="0" applyNumberFormat="1" applyFont="1" applyFill="1" applyBorder="1" applyAlignment="1">
      <alignment horizontal="left" vertical="top"/>
    </xf>
    <xf numFmtId="4" fontId="7" fillId="2" borderId="7" xfId="0" applyNumberFormat="1" applyFont="1" applyFill="1" applyBorder="1" applyAlignment="1">
      <alignment horizontal="left" vertical="top"/>
    </xf>
    <xf numFmtId="4" fontId="7" fillId="2" borderId="8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4" fontId="7" fillId="2" borderId="20" xfId="0" applyNumberFormat="1" applyFont="1" applyFill="1" applyBorder="1" applyAlignment="1">
      <alignment horizontal="right" vertical="center"/>
    </xf>
    <xf numFmtId="4" fontId="7" fillId="2" borderId="21" xfId="0" applyNumberFormat="1" applyFont="1" applyFill="1" applyBorder="1" applyAlignment="1">
      <alignment horizontal="right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4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4" fontId="8" fillId="2" borderId="16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view="pageBreakPreview" zoomScale="90" zoomScaleNormal="100" zoomScaleSheetLayoutView="90" workbookViewId="0">
      <selection activeCell="L7" sqref="L7:L8"/>
    </sheetView>
  </sheetViews>
  <sheetFormatPr defaultRowHeight="12.75" x14ac:dyDescent="0.2"/>
  <cols>
    <col min="1" max="1" width="9.140625" style="4" customWidth="1"/>
    <col min="2" max="5" width="9.140625" style="4"/>
    <col min="6" max="6" width="20.7109375" style="4" customWidth="1"/>
    <col min="7" max="7" width="19.5703125" style="4" customWidth="1"/>
    <col min="8" max="9" width="20.42578125" style="5" customWidth="1"/>
    <col min="10" max="12" width="20.42578125" style="4" customWidth="1"/>
    <col min="14" max="14" width="13.42578125" customWidth="1"/>
  </cols>
  <sheetData>
    <row r="1" spans="1:21" s="1" customFormat="1" ht="16.5" customHeight="1" x14ac:dyDescent="0.25">
      <c r="A1" s="64" t="s">
        <v>25</v>
      </c>
      <c r="B1" s="64"/>
      <c r="C1" s="64"/>
      <c r="D1" s="64"/>
      <c r="E1" s="64"/>
      <c r="F1" s="64"/>
      <c r="G1" s="64"/>
      <c r="H1" s="5"/>
      <c r="I1" s="31" t="s">
        <v>55</v>
      </c>
      <c r="J1" s="7"/>
      <c r="K1" s="4"/>
      <c r="L1" s="4"/>
    </row>
    <row r="2" spans="1:21" s="1" customFormat="1" ht="16.5" customHeight="1" x14ac:dyDescent="0.25">
      <c r="A2" s="64" t="s">
        <v>24</v>
      </c>
      <c r="B2" s="64"/>
      <c r="C2" s="64"/>
      <c r="D2" s="64"/>
      <c r="E2" s="64"/>
      <c r="F2" s="64"/>
      <c r="G2" s="64"/>
      <c r="H2" s="5"/>
      <c r="I2" s="31" t="s">
        <v>54</v>
      </c>
      <c r="J2" s="7"/>
      <c r="K2" s="4"/>
      <c r="L2" s="4"/>
    </row>
    <row r="3" spans="1:21" s="1" customFormat="1" ht="16.5" customHeight="1" x14ac:dyDescent="0.25">
      <c r="A3" s="64" t="s">
        <v>23</v>
      </c>
      <c r="B3" s="64"/>
      <c r="C3" s="64"/>
      <c r="D3" s="64"/>
      <c r="E3" s="64"/>
      <c r="F3" s="64"/>
      <c r="G3" s="64"/>
      <c r="H3" s="5"/>
      <c r="I3" s="31"/>
      <c r="J3" s="7"/>
      <c r="K3" s="4"/>
      <c r="L3" s="4"/>
    </row>
    <row r="4" spans="1:21" s="1" customFormat="1" ht="16.5" customHeight="1" x14ac:dyDescent="0.2">
      <c r="A4" s="64" t="s">
        <v>22</v>
      </c>
      <c r="B4" s="64"/>
      <c r="C4" s="64"/>
      <c r="D4" s="64"/>
      <c r="E4" s="64"/>
      <c r="F4" s="64"/>
      <c r="G4" s="64"/>
      <c r="H4" s="5"/>
      <c r="I4" s="5"/>
      <c r="J4" s="7"/>
      <c r="K4" s="4"/>
      <c r="L4" s="4"/>
    </row>
    <row r="5" spans="1:21" s="1" customFormat="1" x14ac:dyDescent="0.2">
      <c r="A5" s="3" t="s">
        <v>61</v>
      </c>
      <c r="B5" s="3" t="s">
        <v>62</v>
      </c>
      <c r="C5" s="4"/>
      <c r="D5" s="4"/>
      <c r="E5" s="4"/>
      <c r="F5" s="4"/>
      <c r="G5" s="4"/>
      <c r="H5" s="5"/>
      <c r="I5" s="5"/>
      <c r="J5" s="4"/>
      <c r="K5" s="4"/>
      <c r="L5" s="4"/>
    </row>
    <row r="6" spans="1:21" s="1" customFormat="1" ht="15.75" customHeight="1" x14ac:dyDescent="0.2">
      <c r="A6" s="68" t="s">
        <v>21</v>
      </c>
      <c r="B6" s="69"/>
      <c r="C6" s="69"/>
      <c r="D6" s="69"/>
      <c r="E6" s="69"/>
      <c r="F6" s="69"/>
      <c r="G6" s="65" t="s">
        <v>20</v>
      </c>
      <c r="H6" s="66"/>
      <c r="I6" s="66"/>
      <c r="J6" s="32"/>
      <c r="K6" s="35"/>
      <c r="L6" s="36" t="s">
        <v>20</v>
      </c>
      <c r="M6" s="34"/>
      <c r="N6" s="34"/>
      <c r="O6" s="34"/>
      <c r="P6" s="34"/>
      <c r="Q6" s="34"/>
      <c r="R6" s="34"/>
      <c r="S6" s="34"/>
      <c r="T6" s="34"/>
      <c r="U6" s="34"/>
    </row>
    <row r="7" spans="1:21" s="8" customFormat="1" ht="56.25" customHeight="1" x14ac:dyDescent="0.2">
      <c r="A7" s="70"/>
      <c r="B7" s="71"/>
      <c r="C7" s="71"/>
      <c r="D7" s="71"/>
      <c r="E7" s="71"/>
      <c r="F7" s="71"/>
      <c r="G7" s="72" t="s">
        <v>19</v>
      </c>
      <c r="H7" s="67" t="s">
        <v>46</v>
      </c>
      <c r="I7" s="39" t="s">
        <v>56</v>
      </c>
      <c r="J7" s="73" t="s">
        <v>19</v>
      </c>
      <c r="K7" s="72" t="s">
        <v>53</v>
      </c>
      <c r="L7" s="41" t="s">
        <v>58</v>
      </c>
    </row>
    <row r="8" spans="1:21" s="8" customFormat="1" x14ac:dyDescent="0.2">
      <c r="A8" s="70"/>
      <c r="B8" s="71"/>
      <c r="C8" s="71"/>
      <c r="D8" s="71"/>
      <c r="E8" s="71"/>
      <c r="F8" s="71"/>
      <c r="G8" s="72"/>
      <c r="H8" s="67"/>
      <c r="I8" s="40" t="s">
        <v>57</v>
      </c>
      <c r="J8" s="74"/>
      <c r="K8" s="72"/>
      <c r="L8" s="42" t="s">
        <v>52</v>
      </c>
    </row>
    <row r="9" spans="1:21" s="1" customFormat="1" x14ac:dyDescent="0.2">
      <c r="A9" s="51" t="s">
        <v>18</v>
      </c>
      <c r="B9" s="52"/>
      <c r="C9" s="52"/>
      <c r="D9" s="52"/>
      <c r="E9" s="52"/>
      <c r="F9" s="53"/>
      <c r="G9" s="28"/>
      <c r="H9" s="16">
        <f t="shared" ref="H9" si="0">SUM(H10:H13)</f>
        <v>0</v>
      </c>
      <c r="I9" s="16">
        <f t="shared" ref="I9" si="1">SUM(I10:I13)</f>
        <v>0</v>
      </c>
      <c r="J9" s="15"/>
      <c r="K9" s="25">
        <f t="shared" ref="K9" si="2">SUM(K10:K13)</f>
        <v>0</v>
      </c>
      <c r="L9" s="16">
        <v>0</v>
      </c>
    </row>
    <row r="10" spans="1:21" s="1" customFormat="1" x14ac:dyDescent="0.2">
      <c r="A10" s="43" t="s">
        <v>26</v>
      </c>
      <c r="B10" s="43"/>
      <c r="C10" s="43"/>
      <c r="D10" s="43"/>
      <c r="E10" s="43"/>
      <c r="F10" s="43"/>
      <c r="G10" s="11" t="s">
        <v>11</v>
      </c>
      <c r="H10" s="11">
        <v>0</v>
      </c>
      <c r="I10" s="11">
        <v>0</v>
      </c>
      <c r="J10" s="11" t="s">
        <v>11</v>
      </c>
      <c r="K10" s="23">
        <v>0</v>
      </c>
      <c r="L10" s="11">
        <v>0</v>
      </c>
    </row>
    <row r="11" spans="1:21" s="1" customFormat="1" x14ac:dyDescent="0.2">
      <c r="A11" s="43" t="s">
        <v>27</v>
      </c>
      <c r="B11" s="43"/>
      <c r="C11" s="43"/>
      <c r="D11" s="43"/>
      <c r="E11" s="43"/>
      <c r="F11" s="43"/>
      <c r="G11" s="11" t="s">
        <v>11</v>
      </c>
      <c r="H11" s="11">
        <v>0</v>
      </c>
      <c r="I11" s="11">
        <v>0</v>
      </c>
      <c r="J11" s="11" t="s">
        <v>11</v>
      </c>
      <c r="K11" s="23">
        <v>0</v>
      </c>
      <c r="L11" s="11">
        <v>0</v>
      </c>
    </row>
    <row r="12" spans="1:21" s="1" customFormat="1" x14ac:dyDescent="0.2">
      <c r="A12" s="43" t="s">
        <v>17</v>
      </c>
      <c r="B12" s="43"/>
      <c r="C12" s="43"/>
      <c r="D12" s="43"/>
      <c r="E12" s="43"/>
      <c r="F12" s="43"/>
      <c r="G12" s="11" t="s">
        <v>11</v>
      </c>
      <c r="H12" s="11">
        <v>0</v>
      </c>
      <c r="I12" s="11">
        <v>0</v>
      </c>
      <c r="J12" s="11" t="s">
        <v>11</v>
      </c>
      <c r="K12" s="23">
        <v>0</v>
      </c>
      <c r="L12" s="11">
        <v>0</v>
      </c>
    </row>
    <row r="13" spans="1:21" s="1" customFormat="1" x14ac:dyDescent="0.2">
      <c r="A13" s="43" t="s">
        <v>16</v>
      </c>
      <c r="B13" s="43"/>
      <c r="C13" s="43"/>
      <c r="D13" s="43"/>
      <c r="E13" s="43"/>
      <c r="F13" s="43"/>
      <c r="G13" s="11" t="s">
        <v>15</v>
      </c>
      <c r="H13" s="11">
        <v>0</v>
      </c>
      <c r="I13" s="11">
        <v>0</v>
      </c>
      <c r="J13" s="11" t="s">
        <v>15</v>
      </c>
      <c r="K13" s="23">
        <v>0</v>
      </c>
      <c r="L13" s="11">
        <v>0</v>
      </c>
    </row>
    <row r="14" spans="1:21" s="1" customFormat="1" ht="23.85" customHeight="1" x14ac:dyDescent="0.2">
      <c r="A14" s="44" t="s">
        <v>14</v>
      </c>
      <c r="B14" s="45"/>
      <c r="C14" s="45"/>
      <c r="D14" s="45"/>
      <c r="E14" s="45"/>
      <c r="F14" s="46"/>
      <c r="G14" s="10"/>
      <c r="H14" s="9">
        <f t="shared" ref="H14" si="3">SUM(H15:H21)</f>
        <v>4.6500000000000004</v>
      </c>
      <c r="I14" s="9">
        <f t="shared" ref="I14" si="4">SUM(I15:I21)</f>
        <v>23413.68</v>
      </c>
      <c r="J14" s="10"/>
      <c r="K14" s="22">
        <f t="shared" ref="K14" si="5">SUM(K15:K21)</f>
        <v>5.0999999999999996</v>
      </c>
      <c r="L14" s="9">
        <f t="shared" ref="L14" si="6">SUM(L15:L21)</f>
        <v>45024.840000000004</v>
      </c>
    </row>
    <row r="15" spans="1:21" s="1" customFormat="1" x14ac:dyDescent="0.2">
      <c r="A15" s="43" t="s">
        <v>40</v>
      </c>
      <c r="B15" s="43"/>
      <c r="C15" s="43"/>
      <c r="D15" s="43"/>
      <c r="E15" s="43"/>
      <c r="F15" s="43"/>
      <c r="G15" s="11" t="s">
        <v>41</v>
      </c>
      <c r="H15" s="11">
        <v>1.08</v>
      </c>
      <c r="I15" s="11">
        <f t="shared" ref="I15" si="7">1.08*12*I35</f>
        <v>5438.0160000000005</v>
      </c>
      <c r="J15" s="11" t="s">
        <v>41</v>
      </c>
      <c r="K15" s="23">
        <v>1.04</v>
      </c>
      <c r="L15" s="11">
        <f t="shared" ref="L15" si="8">1.04*12*L35</f>
        <v>9181.5360000000001</v>
      </c>
    </row>
    <row r="16" spans="1:21" s="1" customFormat="1" x14ac:dyDescent="0.2">
      <c r="A16" s="43" t="s">
        <v>31</v>
      </c>
      <c r="B16" s="43"/>
      <c r="C16" s="43"/>
      <c r="D16" s="43"/>
      <c r="E16" s="43"/>
      <c r="F16" s="43"/>
      <c r="G16" s="11" t="s">
        <v>13</v>
      </c>
      <c r="H16" s="11">
        <v>0.41</v>
      </c>
      <c r="I16" s="11">
        <f t="shared" ref="I16" si="9">0.41*12*I35</f>
        <v>2064.4320000000002</v>
      </c>
      <c r="J16" s="11" t="s">
        <v>13</v>
      </c>
      <c r="K16" s="23">
        <v>0.95</v>
      </c>
      <c r="L16" s="11">
        <f t="shared" ref="L16" si="10">0.95*12*L35</f>
        <v>8386.98</v>
      </c>
    </row>
    <row r="17" spans="1:12" s="1" customFormat="1" x14ac:dyDescent="0.2">
      <c r="A17" s="43" t="s">
        <v>32</v>
      </c>
      <c r="B17" s="43"/>
      <c r="C17" s="43"/>
      <c r="D17" s="43"/>
      <c r="E17" s="43"/>
      <c r="F17" s="43"/>
      <c r="G17" s="11" t="s">
        <v>42</v>
      </c>
      <c r="H17" s="11">
        <v>0.32</v>
      </c>
      <c r="I17" s="11">
        <f t="shared" ref="I17" si="11">0.32*12*I35</f>
        <v>1611.2640000000001</v>
      </c>
      <c r="J17" s="11" t="s">
        <v>42</v>
      </c>
      <c r="K17" s="23">
        <v>0.24</v>
      </c>
      <c r="L17" s="11">
        <f t="shared" ref="L17" si="12">0.24*12*L35</f>
        <v>2118.8160000000003</v>
      </c>
    </row>
    <row r="18" spans="1:12" s="1" customFormat="1" ht="57.75" customHeight="1" x14ac:dyDescent="0.2">
      <c r="A18" s="48" t="s">
        <v>33</v>
      </c>
      <c r="B18" s="49"/>
      <c r="C18" s="49"/>
      <c r="D18" s="49"/>
      <c r="E18" s="49"/>
      <c r="F18" s="50"/>
      <c r="G18" s="12" t="s">
        <v>12</v>
      </c>
      <c r="H18" s="11">
        <v>0.17</v>
      </c>
      <c r="I18" s="11">
        <f t="shared" ref="I18" si="13">0.17*12*I35</f>
        <v>855.98400000000004</v>
      </c>
      <c r="J18" s="12" t="s">
        <v>12</v>
      </c>
      <c r="K18" s="23">
        <v>0.2</v>
      </c>
      <c r="L18" s="11">
        <f t="shared" ref="L18" si="14">0.2*12*L35</f>
        <v>1765.6800000000003</v>
      </c>
    </row>
    <row r="19" spans="1:12" s="1" customFormat="1" ht="23.25" customHeight="1" x14ac:dyDescent="0.2">
      <c r="A19" s="47" t="s">
        <v>34</v>
      </c>
      <c r="B19" s="43"/>
      <c r="C19" s="43"/>
      <c r="D19" s="43"/>
      <c r="E19" s="43"/>
      <c r="F19" s="43"/>
      <c r="G19" s="11" t="s">
        <v>43</v>
      </c>
      <c r="H19" s="11">
        <v>0.05</v>
      </c>
      <c r="I19" s="11">
        <f t="shared" ref="I19" si="15">0.05*12*I35</f>
        <v>251.76000000000005</v>
      </c>
      <c r="J19" s="11" t="s">
        <v>43</v>
      </c>
      <c r="K19" s="23">
        <v>0.05</v>
      </c>
      <c r="L19" s="11">
        <f t="shared" ref="L19" si="16">0.05*12*L35</f>
        <v>441.42000000000007</v>
      </c>
    </row>
    <row r="20" spans="1:12" s="1" customFormat="1" ht="33.75" x14ac:dyDescent="0.2">
      <c r="A20" s="43" t="s">
        <v>35</v>
      </c>
      <c r="B20" s="43"/>
      <c r="C20" s="43"/>
      <c r="D20" s="43"/>
      <c r="E20" s="43"/>
      <c r="F20" s="43"/>
      <c r="G20" s="13" t="s">
        <v>48</v>
      </c>
      <c r="H20" s="11">
        <v>2.62</v>
      </c>
      <c r="I20" s="11">
        <f t="shared" ref="I20" si="17">2.62*12*I35</f>
        <v>13192.224000000002</v>
      </c>
      <c r="J20" s="13" t="s">
        <v>48</v>
      </c>
      <c r="K20" s="23">
        <v>2.62</v>
      </c>
      <c r="L20" s="11">
        <f t="shared" ref="L20" si="18">2.62*12*L35</f>
        <v>23130.408000000003</v>
      </c>
    </row>
    <row r="21" spans="1:12" s="1" customFormat="1" x14ac:dyDescent="0.2">
      <c r="A21" s="43" t="s">
        <v>36</v>
      </c>
      <c r="B21" s="43"/>
      <c r="C21" s="43"/>
      <c r="D21" s="43"/>
      <c r="E21" s="43"/>
      <c r="F21" s="43"/>
      <c r="G21" s="11" t="s">
        <v>4</v>
      </c>
      <c r="H21" s="11">
        <v>0</v>
      </c>
      <c r="I21" s="11">
        <f t="shared" ref="I21" si="19">0*12*I35</f>
        <v>0</v>
      </c>
      <c r="J21" s="11" t="s">
        <v>4</v>
      </c>
      <c r="K21" s="23">
        <v>0</v>
      </c>
      <c r="L21" s="11">
        <f t="shared" ref="L21" si="20">0*12*L35</f>
        <v>0</v>
      </c>
    </row>
    <row r="22" spans="1:12" s="1" customFormat="1" ht="13.5" customHeight="1" x14ac:dyDescent="0.2">
      <c r="A22" s="44" t="s">
        <v>10</v>
      </c>
      <c r="B22" s="45"/>
      <c r="C22" s="45"/>
      <c r="D22" s="45"/>
      <c r="E22" s="45"/>
      <c r="F22" s="46"/>
      <c r="G22" s="10"/>
      <c r="H22" s="14">
        <f t="shared" ref="H22" si="21">SUM(H23:H27)</f>
        <v>1.94</v>
      </c>
      <c r="I22" s="14">
        <f t="shared" ref="I22" si="22">SUM(I23:I27)</f>
        <v>9768.2880000000005</v>
      </c>
      <c r="J22" s="10"/>
      <c r="K22" s="24">
        <f t="shared" ref="K22" si="23">SUM(K23:K27)</f>
        <v>5.2099999999999991</v>
      </c>
      <c r="L22" s="14">
        <f t="shared" ref="L22" si="24">SUM(L23:L27)</f>
        <v>45995.964</v>
      </c>
    </row>
    <row r="23" spans="1:12" s="1" customFormat="1" x14ac:dyDescent="0.2">
      <c r="A23" s="47" t="s">
        <v>38</v>
      </c>
      <c r="B23" s="43"/>
      <c r="C23" s="43"/>
      <c r="D23" s="43"/>
      <c r="E23" s="43"/>
      <c r="F23" s="43"/>
      <c r="G23" s="11" t="s">
        <v>4</v>
      </c>
      <c r="H23" s="11">
        <v>1.02</v>
      </c>
      <c r="I23" s="11">
        <f t="shared" ref="I23" si="25">1.02*12*I35</f>
        <v>5135.9040000000005</v>
      </c>
      <c r="J23" s="11" t="s">
        <v>4</v>
      </c>
      <c r="K23" s="23">
        <v>1.1499999999999999</v>
      </c>
      <c r="L23" s="11">
        <f t="shared" ref="L23" si="26">1.15*12*L35</f>
        <v>10152.66</v>
      </c>
    </row>
    <row r="24" spans="1:12" s="1" customFormat="1" ht="25.5" customHeight="1" x14ac:dyDescent="0.2">
      <c r="A24" s="47" t="s">
        <v>28</v>
      </c>
      <c r="B24" s="43"/>
      <c r="C24" s="43"/>
      <c r="D24" s="43"/>
      <c r="E24" s="43"/>
      <c r="F24" s="43"/>
      <c r="G24" s="11" t="s">
        <v>3</v>
      </c>
      <c r="H24" s="11">
        <v>0</v>
      </c>
      <c r="I24" s="11">
        <f t="shared" ref="I24" si="27">0*1242*I35</f>
        <v>0</v>
      </c>
      <c r="J24" s="11" t="s">
        <v>3</v>
      </c>
      <c r="K24" s="23">
        <v>0</v>
      </c>
      <c r="L24" s="11">
        <f t="shared" ref="L24" si="28">0*12*L35</f>
        <v>0</v>
      </c>
    </row>
    <row r="25" spans="1:12" s="1" customFormat="1" ht="25.5" customHeight="1" x14ac:dyDescent="0.2">
      <c r="A25" s="47" t="s">
        <v>29</v>
      </c>
      <c r="B25" s="47"/>
      <c r="C25" s="47"/>
      <c r="D25" s="47"/>
      <c r="E25" s="47"/>
      <c r="F25" s="47"/>
      <c r="G25" s="11" t="s">
        <v>8</v>
      </c>
      <c r="H25" s="11">
        <v>0</v>
      </c>
      <c r="I25" s="11">
        <f t="shared" ref="I25" si="29">0*12*I35</f>
        <v>0</v>
      </c>
      <c r="J25" s="11" t="s">
        <v>8</v>
      </c>
      <c r="K25" s="23">
        <v>0</v>
      </c>
      <c r="L25" s="11">
        <f t="shared" ref="L25" si="30">0*12*L35</f>
        <v>0</v>
      </c>
    </row>
    <row r="26" spans="1:12" s="1" customFormat="1" ht="57" customHeight="1" x14ac:dyDescent="0.2">
      <c r="A26" s="47" t="s">
        <v>30</v>
      </c>
      <c r="B26" s="47"/>
      <c r="C26" s="47"/>
      <c r="D26" s="47"/>
      <c r="E26" s="47"/>
      <c r="F26" s="47"/>
      <c r="G26" s="12" t="s">
        <v>9</v>
      </c>
      <c r="H26" s="11">
        <f>0.03+0.01</f>
        <v>0.04</v>
      </c>
      <c r="I26" s="11">
        <f t="shared" ref="I26" si="31">0.04*12*I35</f>
        <v>201.40800000000002</v>
      </c>
      <c r="J26" s="12" t="s">
        <v>9</v>
      </c>
      <c r="K26" s="23">
        <v>0.04</v>
      </c>
      <c r="L26" s="11">
        <f t="shared" ref="L26" si="32">0.04*12*L35</f>
        <v>353.13600000000002</v>
      </c>
    </row>
    <row r="27" spans="1:12" s="1" customFormat="1" ht="85.5" customHeight="1" x14ac:dyDescent="0.2">
      <c r="A27" s="47" t="s">
        <v>47</v>
      </c>
      <c r="B27" s="47"/>
      <c r="C27" s="47"/>
      <c r="D27" s="47"/>
      <c r="E27" s="47"/>
      <c r="F27" s="47"/>
      <c r="G27" s="11" t="s">
        <v>8</v>
      </c>
      <c r="H27" s="11">
        <f>0.32+0.18+0.38</f>
        <v>0.88</v>
      </c>
      <c r="I27" s="11">
        <f t="shared" ref="I27" si="33">0.88*12*I35</f>
        <v>4430.9760000000006</v>
      </c>
      <c r="J27" s="11" t="s">
        <v>8</v>
      </c>
      <c r="K27" s="23">
        <f>0.31+0.67+0.91+0.3+1.16+0.67</f>
        <v>4.0199999999999996</v>
      </c>
      <c r="L27" s="11">
        <f t="shared" ref="L27" si="34">4.02*12*L35</f>
        <v>35490.167999999998</v>
      </c>
    </row>
    <row r="28" spans="1:12" s="1" customFormat="1" x14ac:dyDescent="0.2">
      <c r="A28" s="57" t="s">
        <v>7</v>
      </c>
      <c r="B28" s="58"/>
      <c r="C28" s="58"/>
      <c r="D28" s="58"/>
      <c r="E28" s="58"/>
      <c r="F28" s="59"/>
      <c r="G28" s="10"/>
      <c r="H28" s="14">
        <f t="shared" ref="H28" si="35">SUM(H29:H33)</f>
        <v>11.659999999999997</v>
      </c>
      <c r="I28" s="14">
        <f t="shared" ref="I28" si="36">SUM(I29:I33)</f>
        <v>58710.432000000001</v>
      </c>
      <c r="J28" s="10"/>
      <c r="K28" s="24">
        <f t="shared" ref="K28" si="37">SUM(K29:K33)</f>
        <v>6.8</v>
      </c>
      <c r="L28" s="14">
        <f t="shared" ref="L28" si="38">SUM(L29:L33)</f>
        <v>60033.12000000001</v>
      </c>
    </row>
    <row r="29" spans="1:12" s="1" customFormat="1" ht="176.25" customHeight="1" x14ac:dyDescent="0.2">
      <c r="A29" s="47" t="s">
        <v>39</v>
      </c>
      <c r="B29" s="47"/>
      <c r="C29" s="47"/>
      <c r="D29" s="47"/>
      <c r="E29" s="47"/>
      <c r="F29" s="47"/>
      <c r="G29" s="12" t="s">
        <v>44</v>
      </c>
      <c r="H29" s="11">
        <f>0.49+0.35+2.46+2.46+0.81+0.1+0.13+0.14+0.1+0.03+0.02+0.04+0.01</f>
        <v>7.1399999999999988</v>
      </c>
      <c r="I29" s="11">
        <f t="shared" ref="I29" si="39">7.14*12*I35</f>
        <v>35951.328000000001</v>
      </c>
      <c r="J29" s="12" t="s">
        <v>44</v>
      </c>
      <c r="K29" s="23">
        <f>0.73+0.12+0.05+0.13+0.28+0.3+0.03+0.02+0.05+0.03+0.5</f>
        <v>2.2400000000000002</v>
      </c>
      <c r="L29" s="11">
        <f t="shared" ref="L29" si="40">2.24*12*L35</f>
        <v>19775.616000000002</v>
      </c>
    </row>
    <row r="30" spans="1:12" s="1" customFormat="1" ht="84.75" customHeight="1" x14ac:dyDescent="0.2">
      <c r="A30" s="43" t="s">
        <v>6</v>
      </c>
      <c r="B30" s="43"/>
      <c r="C30" s="43"/>
      <c r="D30" s="43"/>
      <c r="E30" s="43"/>
      <c r="F30" s="43"/>
      <c r="G30" s="12" t="s">
        <v>5</v>
      </c>
      <c r="H30" s="11">
        <v>1.4</v>
      </c>
      <c r="I30" s="11">
        <f t="shared" ref="I30" si="41">1.4*12*I35</f>
        <v>7049.2799999999988</v>
      </c>
      <c r="J30" s="12" t="s">
        <v>5</v>
      </c>
      <c r="K30" s="23">
        <v>1.39</v>
      </c>
      <c r="L30" s="11">
        <f t="shared" ref="L30" si="42">1.39*12*L35</f>
        <v>12271.476000000001</v>
      </c>
    </row>
    <row r="31" spans="1:12" s="1" customFormat="1" ht="22.5" x14ac:dyDescent="0.2">
      <c r="A31" s="43" t="s">
        <v>37</v>
      </c>
      <c r="B31" s="43"/>
      <c r="C31" s="43"/>
      <c r="D31" s="43"/>
      <c r="E31" s="43"/>
      <c r="F31" s="43"/>
      <c r="G31" s="13" t="s">
        <v>45</v>
      </c>
      <c r="H31" s="11">
        <f>0.51+0.3+0.22+0.12+0.17+0.22</f>
        <v>1.5399999999999998</v>
      </c>
      <c r="I31" s="11">
        <f t="shared" ref="I31" si="43">1.54*12*I35</f>
        <v>7754.2080000000005</v>
      </c>
      <c r="J31" s="13" t="s">
        <v>45</v>
      </c>
      <c r="K31" s="23">
        <f>0.76+0.3+0.22+0.12+0.17</f>
        <v>1.5699999999999998</v>
      </c>
      <c r="L31" s="11">
        <f t="shared" ref="L31" si="44">1.57*12*L35</f>
        <v>13860.588000000002</v>
      </c>
    </row>
    <row r="32" spans="1:12" s="1" customFormat="1" x14ac:dyDescent="0.2">
      <c r="A32" s="43" t="s">
        <v>50</v>
      </c>
      <c r="B32" s="43"/>
      <c r="C32" s="43"/>
      <c r="D32" s="43"/>
      <c r="E32" s="43"/>
      <c r="F32" s="43"/>
      <c r="G32" s="11" t="s">
        <v>4</v>
      </c>
      <c r="H32" s="11">
        <v>0.87</v>
      </c>
      <c r="I32" s="11">
        <f t="shared" ref="I32" si="45">0.87*12*I35</f>
        <v>4380.6239999999998</v>
      </c>
      <c r="J32" s="11" t="s">
        <v>4</v>
      </c>
      <c r="K32" s="23">
        <v>1.1499999999999999</v>
      </c>
      <c r="L32" s="11">
        <f t="shared" ref="L32" si="46">1.15*12*L35</f>
        <v>10152.66</v>
      </c>
    </row>
    <row r="33" spans="1:15" s="1" customFormat="1" x14ac:dyDescent="0.2">
      <c r="A33" s="43" t="s">
        <v>51</v>
      </c>
      <c r="B33" s="43"/>
      <c r="C33" s="43"/>
      <c r="D33" s="43"/>
      <c r="E33" s="43"/>
      <c r="F33" s="43"/>
      <c r="G33" s="11" t="s">
        <v>8</v>
      </c>
      <c r="H33" s="11">
        <v>0.71</v>
      </c>
      <c r="I33" s="11">
        <f t="shared" ref="I33" si="47">0.71*12*I35</f>
        <v>3574.9920000000002</v>
      </c>
      <c r="J33" s="11" t="s">
        <v>8</v>
      </c>
      <c r="K33" s="23">
        <v>0.45</v>
      </c>
      <c r="L33" s="11">
        <f t="shared" ref="L33" si="48">0.45*12*L35</f>
        <v>3972.7800000000007</v>
      </c>
    </row>
    <row r="34" spans="1:15" s="1" customFormat="1" x14ac:dyDescent="0.2">
      <c r="A34" s="61" t="s">
        <v>2</v>
      </c>
      <c r="B34" s="62"/>
      <c r="C34" s="62"/>
      <c r="D34" s="62"/>
      <c r="E34" s="62"/>
      <c r="F34" s="63"/>
      <c r="G34" s="17"/>
      <c r="H34" s="17"/>
      <c r="I34" s="18">
        <f t="shared" ref="I34" si="49">I14+I22+I28</f>
        <v>91892.4</v>
      </c>
      <c r="J34" s="17"/>
      <c r="K34" s="27"/>
      <c r="L34" s="18">
        <f t="shared" ref="L34" si="50">L14+L22+L28</f>
        <v>151053.924</v>
      </c>
      <c r="N34" s="33">
        <f>SUM(I34:M34)</f>
        <v>242946.32399999999</v>
      </c>
      <c r="O34" s="1">
        <f>N34/12*0.05</f>
        <v>1012.27635</v>
      </c>
    </row>
    <row r="35" spans="1:15" s="21" customFormat="1" x14ac:dyDescent="0.2">
      <c r="A35" s="60" t="s">
        <v>1</v>
      </c>
      <c r="B35" s="60"/>
      <c r="C35" s="60"/>
      <c r="D35" s="60"/>
      <c r="E35" s="60"/>
      <c r="F35" s="60"/>
      <c r="G35" s="30"/>
      <c r="H35" s="29"/>
      <c r="I35" s="37" t="s">
        <v>59</v>
      </c>
      <c r="J35" s="30"/>
      <c r="K35" s="38"/>
      <c r="L35" s="37" t="s">
        <v>60</v>
      </c>
      <c r="M35" s="1"/>
    </row>
    <row r="36" spans="1:15" s="2" customFormat="1" ht="25.5" customHeight="1" x14ac:dyDescent="0.2">
      <c r="A36" s="54" t="s">
        <v>49</v>
      </c>
      <c r="B36" s="55"/>
      <c r="C36" s="55"/>
      <c r="D36" s="55"/>
      <c r="E36" s="55"/>
      <c r="F36" s="56"/>
      <c r="G36" s="19"/>
      <c r="H36" s="20">
        <f>H14+H22+H28</f>
        <v>18.249999999999996</v>
      </c>
      <c r="I36" s="20">
        <f t="shared" ref="I36" si="51">I34 /12/I35</f>
        <v>18.25</v>
      </c>
      <c r="J36" s="20"/>
      <c r="K36" s="26">
        <f t="shared" ref="K36" si="52">K14+K22+K28</f>
        <v>17.11</v>
      </c>
      <c r="L36" s="20">
        <f t="shared" ref="L36" si="53">L34/12/L35</f>
        <v>17.11</v>
      </c>
      <c r="M36" s="21"/>
    </row>
    <row r="37" spans="1:15" s="1" customFormat="1" ht="12.75" customHeight="1" x14ac:dyDescent="0.2">
      <c r="A37" s="4"/>
      <c r="B37" s="4"/>
      <c r="C37" s="4"/>
      <c r="D37" s="4"/>
      <c r="E37" s="4"/>
      <c r="F37" s="4"/>
      <c r="G37" s="4"/>
      <c r="H37" s="5"/>
      <c r="I37" s="5"/>
      <c r="J37" s="4"/>
      <c r="K37" s="6"/>
      <c r="L37" s="6"/>
    </row>
    <row r="38" spans="1:15" s="1" customFormat="1" ht="12.75" hidden="1" customHeight="1" x14ac:dyDescent="0.2">
      <c r="A38" s="4"/>
      <c r="B38" s="4"/>
      <c r="C38" s="4"/>
      <c r="D38" s="4"/>
      <c r="E38" s="4"/>
      <c r="F38" s="4"/>
      <c r="G38" s="4"/>
      <c r="H38" s="5"/>
      <c r="I38" s="5"/>
      <c r="J38" s="4"/>
      <c r="K38" s="6"/>
      <c r="L38" s="6"/>
    </row>
    <row r="39" spans="1:15" s="1" customFormat="1" x14ac:dyDescent="0.2">
      <c r="A39" s="4"/>
      <c r="B39" s="4"/>
      <c r="C39" s="4"/>
      <c r="D39" s="4"/>
      <c r="E39" s="4"/>
      <c r="F39" s="4"/>
      <c r="G39" s="4"/>
      <c r="H39" s="5"/>
      <c r="I39" s="5"/>
      <c r="J39" s="4"/>
      <c r="K39" s="4"/>
      <c r="L39" s="4"/>
    </row>
    <row r="40" spans="1:15" s="1" customFormat="1" x14ac:dyDescent="0.2">
      <c r="A40" s="4"/>
      <c r="B40" s="4"/>
      <c r="C40" s="4"/>
      <c r="D40" s="4"/>
      <c r="E40" s="4"/>
      <c r="F40" s="4"/>
      <c r="G40" s="4"/>
      <c r="H40" s="5"/>
      <c r="I40" s="5"/>
      <c r="J40" s="4"/>
      <c r="K40" s="4"/>
      <c r="L40" s="4"/>
    </row>
    <row r="41" spans="1:15" s="1" customFormat="1" x14ac:dyDescent="0.2">
      <c r="A41" s="4" t="s">
        <v>0</v>
      </c>
      <c r="B41" s="4">
        <v>12</v>
      </c>
      <c r="C41" s="4"/>
      <c r="D41" s="4"/>
      <c r="E41" s="4"/>
      <c r="F41" s="4"/>
      <c r="G41" s="4"/>
      <c r="H41" s="5"/>
      <c r="I41" s="5"/>
      <c r="J41" s="4"/>
      <c r="K41" s="4"/>
      <c r="L41" s="4"/>
    </row>
    <row r="42" spans="1:15" s="1" customFormat="1" x14ac:dyDescent="0.2">
      <c r="A42" s="4"/>
      <c r="B42" s="4"/>
      <c r="C42" s="4"/>
      <c r="D42" s="4"/>
      <c r="E42" s="4"/>
      <c r="F42" s="4"/>
      <c r="G42" s="4"/>
      <c r="H42" s="5"/>
      <c r="I42" s="5"/>
      <c r="J42" s="4"/>
      <c r="K42" s="4"/>
      <c r="L42" s="4"/>
    </row>
  </sheetData>
  <mergeCells count="38">
    <mergeCell ref="H7:H8"/>
    <mergeCell ref="A6:F8"/>
    <mergeCell ref="G7:G8"/>
    <mergeCell ref="J7:J8"/>
    <mergeCell ref="K7:K8"/>
    <mergeCell ref="A1:G1"/>
    <mergeCell ref="A2:G2"/>
    <mergeCell ref="A3:G3"/>
    <mergeCell ref="A4:G4"/>
    <mergeCell ref="G6:I6"/>
    <mergeCell ref="A9:F9"/>
    <mergeCell ref="A23:F23"/>
    <mergeCell ref="A25:F25"/>
    <mergeCell ref="A26:F26"/>
    <mergeCell ref="A36:F36"/>
    <mergeCell ref="A28:F28"/>
    <mergeCell ref="A29:F29"/>
    <mergeCell ref="A30:F30"/>
    <mergeCell ref="A33:F33"/>
    <mergeCell ref="A31:F31"/>
    <mergeCell ref="A32:F32"/>
    <mergeCell ref="A35:F35"/>
    <mergeCell ref="A34:F34"/>
    <mergeCell ref="A15:F15"/>
    <mergeCell ref="A10:F10"/>
    <mergeCell ref="A11:F11"/>
    <mergeCell ref="A12:F12"/>
    <mergeCell ref="A13:F13"/>
    <mergeCell ref="A14:F14"/>
    <mergeCell ref="A27:F27"/>
    <mergeCell ref="A24:F24"/>
    <mergeCell ref="A16:F16"/>
    <mergeCell ref="A17:F17"/>
    <mergeCell ref="A18:F18"/>
    <mergeCell ref="A19:F19"/>
    <mergeCell ref="A20:F20"/>
    <mergeCell ref="A21:F21"/>
    <mergeCell ref="A22:F22"/>
  </mergeCells>
  <pageMargins left="0.23622047244094491" right="0.11811023622047245" top="0.23622047244094491" bottom="0.19685039370078741" header="0.31496062992125984" footer="0.31496062992125984"/>
  <pageSetup paperSize="9" scale="5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лот1</vt:lpstr>
      <vt:lpstr>Лист1</vt:lpstr>
      <vt:lpstr>лот1!Заголовки_для_печати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2016-05-23T12:51:45Z</cp:lastPrinted>
  <dcterms:created xsi:type="dcterms:W3CDTF">2013-04-24T10:34:01Z</dcterms:created>
  <dcterms:modified xsi:type="dcterms:W3CDTF">2016-06-07T12:35:26Z</dcterms:modified>
</cp:coreProperties>
</file>