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лот1!$A$1:$CC$36</definedName>
  </definedNames>
  <calcPr calcId="152511"/>
</workbook>
</file>

<file path=xl/calcChain.xml><?xml version="1.0" encoding="utf-8"?>
<calcChain xmlns="http://schemas.openxmlformats.org/spreadsheetml/2006/main">
  <c r="CB33" i="3" l="1"/>
  <c r="CA33" i="3"/>
  <c r="BZ33" i="3"/>
  <c r="CB32" i="3"/>
  <c r="CA32" i="3"/>
  <c r="BZ32" i="3"/>
  <c r="CB31" i="3"/>
  <c r="CA31" i="3"/>
  <c r="BZ31" i="3"/>
  <c r="CB30" i="3"/>
  <c r="CA30" i="3"/>
  <c r="BZ30" i="3"/>
  <c r="CB29" i="3"/>
  <c r="CB28" i="3" s="1"/>
  <c r="CA29" i="3"/>
  <c r="BZ29" i="3"/>
  <c r="CB27" i="3"/>
  <c r="CA27" i="3"/>
  <c r="BZ27" i="3"/>
  <c r="CB26" i="3"/>
  <c r="CA26" i="3"/>
  <c r="BZ26" i="3"/>
  <c r="CB25" i="3"/>
  <c r="CA25" i="3"/>
  <c r="BZ25" i="3"/>
  <c r="BZ22" i="3" s="1"/>
  <c r="CB24" i="3"/>
  <c r="CA24" i="3"/>
  <c r="BZ24" i="3"/>
  <c r="CB23" i="3"/>
  <c r="CB22" i="3" s="1"/>
  <c r="CA23" i="3"/>
  <c r="BZ23" i="3"/>
  <c r="CB21" i="3"/>
  <c r="CA21" i="3"/>
  <c r="BZ21" i="3"/>
  <c r="CB20" i="3"/>
  <c r="CA20" i="3"/>
  <c r="BZ20" i="3"/>
  <c r="CB19" i="3"/>
  <c r="CA19" i="3"/>
  <c r="BZ19" i="3"/>
  <c r="CB18" i="3"/>
  <c r="CA18" i="3"/>
  <c r="BZ18" i="3"/>
  <c r="CB17" i="3"/>
  <c r="CB14" i="3" s="1"/>
  <c r="CA17" i="3"/>
  <c r="BZ17" i="3"/>
  <c r="CB16" i="3"/>
  <c r="CA16" i="3"/>
  <c r="BZ16" i="3"/>
  <c r="CB15" i="3"/>
  <c r="CA15" i="3"/>
  <c r="BZ15" i="3"/>
  <c r="BZ14" i="3" s="1"/>
  <c r="CB9" i="3"/>
  <c r="CA9" i="3"/>
  <c r="BZ9" i="3"/>
  <c r="BT33" i="3"/>
  <c r="BS33" i="3"/>
  <c r="BR33" i="3"/>
  <c r="BQ33" i="3"/>
  <c r="BT32" i="3"/>
  <c r="BS32" i="3"/>
  <c r="BR32" i="3"/>
  <c r="BQ32" i="3"/>
  <c r="BT31" i="3"/>
  <c r="BS31" i="3"/>
  <c r="BR31" i="3"/>
  <c r="BQ31" i="3"/>
  <c r="BT30" i="3"/>
  <c r="BS30" i="3"/>
  <c r="BR30" i="3"/>
  <c r="BQ30" i="3"/>
  <c r="BT29" i="3"/>
  <c r="BS29" i="3"/>
  <c r="BR29" i="3"/>
  <c r="BR28" i="3" s="1"/>
  <c r="BQ29" i="3"/>
  <c r="BT28" i="3"/>
  <c r="BS28" i="3"/>
  <c r="BQ28" i="3"/>
  <c r="BT27" i="3"/>
  <c r="BS27" i="3"/>
  <c r="BR27" i="3"/>
  <c r="BQ27" i="3"/>
  <c r="BT26" i="3"/>
  <c r="BS26" i="3"/>
  <c r="BR26" i="3"/>
  <c r="BQ26" i="3"/>
  <c r="BT25" i="3"/>
  <c r="BS25" i="3"/>
  <c r="BR25" i="3"/>
  <c r="BQ25" i="3"/>
  <c r="BT24" i="3"/>
  <c r="BS24" i="3"/>
  <c r="BR24" i="3"/>
  <c r="BQ24" i="3"/>
  <c r="BT23" i="3"/>
  <c r="BS23" i="3"/>
  <c r="BR23" i="3"/>
  <c r="BR22" i="3" s="1"/>
  <c r="BQ23" i="3"/>
  <c r="BT22" i="3"/>
  <c r="BS22" i="3"/>
  <c r="BQ22" i="3"/>
  <c r="BT21" i="3"/>
  <c r="BS21" i="3"/>
  <c r="BR21" i="3"/>
  <c r="BQ21" i="3"/>
  <c r="BT20" i="3"/>
  <c r="BS20" i="3"/>
  <c r="BR20" i="3"/>
  <c r="BQ20" i="3"/>
  <c r="BT19" i="3"/>
  <c r="BS19" i="3"/>
  <c r="BR19" i="3"/>
  <c r="BQ19" i="3"/>
  <c r="BT18" i="3"/>
  <c r="BS18" i="3"/>
  <c r="BR18" i="3"/>
  <c r="BQ18" i="3"/>
  <c r="BT17" i="3"/>
  <c r="BS17" i="3"/>
  <c r="BR17" i="3"/>
  <c r="BQ17" i="3"/>
  <c r="BT16" i="3"/>
  <c r="BS16" i="3"/>
  <c r="BR16" i="3"/>
  <c r="BQ16" i="3"/>
  <c r="BT15" i="3"/>
  <c r="BS15" i="3"/>
  <c r="BR15" i="3"/>
  <c r="BR14" i="3" s="1"/>
  <c r="BQ15" i="3"/>
  <c r="BT14" i="3"/>
  <c r="BT34" i="3" s="1"/>
  <c r="BT36" i="3" s="1"/>
  <c r="BS14" i="3"/>
  <c r="BS34" i="3" s="1"/>
  <c r="BS36" i="3" s="1"/>
  <c r="BQ14" i="3"/>
  <c r="BQ34" i="3" s="1"/>
  <c r="BQ36" i="3" s="1"/>
  <c r="BP33" i="3"/>
  <c r="BO33" i="3"/>
  <c r="BP32" i="3"/>
  <c r="BO32" i="3"/>
  <c r="BP31" i="3"/>
  <c r="BO31" i="3"/>
  <c r="BP30" i="3"/>
  <c r="BO30" i="3"/>
  <c r="BP29" i="3"/>
  <c r="BO29" i="3"/>
  <c r="BP27" i="3"/>
  <c r="BO27" i="3"/>
  <c r="BP26" i="3"/>
  <c r="BO26" i="3"/>
  <c r="BP25" i="3"/>
  <c r="BO25" i="3"/>
  <c r="BP24" i="3"/>
  <c r="BO24" i="3"/>
  <c r="BP23" i="3"/>
  <c r="BO23" i="3"/>
  <c r="BP21" i="3"/>
  <c r="BO21" i="3"/>
  <c r="BP20" i="3"/>
  <c r="BO20" i="3"/>
  <c r="BP19" i="3"/>
  <c r="BO19" i="3"/>
  <c r="BP18" i="3"/>
  <c r="BO18" i="3"/>
  <c r="BP17" i="3"/>
  <c r="BO17" i="3"/>
  <c r="BP16" i="3"/>
  <c r="BO16" i="3"/>
  <c r="BP15" i="3"/>
  <c r="BO15" i="3"/>
  <c r="BN33" i="3"/>
  <c r="BM33" i="3"/>
  <c r="BN32" i="3"/>
  <c r="BM32" i="3"/>
  <c r="BN31" i="3"/>
  <c r="BM31" i="3"/>
  <c r="BN30" i="3"/>
  <c r="BM30" i="3"/>
  <c r="BN29" i="3"/>
  <c r="BN28" i="3" s="1"/>
  <c r="BM29" i="3"/>
  <c r="BM28" i="3"/>
  <c r="BN27" i="3"/>
  <c r="BM27" i="3"/>
  <c r="BN26" i="3"/>
  <c r="BM26" i="3"/>
  <c r="BN25" i="3"/>
  <c r="BM25" i="3"/>
  <c r="BN24" i="3"/>
  <c r="BM24" i="3"/>
  <c r="BN23" i="3"/>
  <c r="BN22" i="3" s="1"/>
  <c r="BM23" i="3"/>
  <c r="BM22" i="3"/>
  <c r="BN21" i="3"/>
  <c r="BM21" i="3"/>
  <c r="BN20" i="3"/>
  <c r="BM20" i="3"/>
  <c r="BN19" i="3"/>
  <c r="BM19" i="3"/>
  <c r="BN18" i="3"/>
  <c r="BM18" i="3"/>
  <c r="BN17" i="3"/>
  <c r="BM17" i="3"/>
  <c r="BN16" i="3"/>
  <c r="BM16" i="3"/>
  <c r="BN15" i="3"/>
  <c r="BN14" i="3" s="1"/>
  <c r="BN34" i="3" s="1"/>
  <c r="BN36" i="3" s="1"/>
  <c r="BM15" i="3"/>
  <c r="BM14" i="3"/>
  <c r="BM34" i="3" s="1"/>
  <c r="BM36" i="3" s="1"/>
  <c r="BL33" i="3"/>
  <c r="BL32" i="3"/>
  <c r="BL31" i="3"/>
  <c r="BL30" i="3"/>
  <c r="BL29" i="3"/>
  <c r="BL27" i="3"/>
  <c r="BL26" i="3"/>
  <c r="BL25" i="3"/>
  <c r="BL24" i="3"/>
  <c r="BL23" i="3"/>
  <c r="BL21" i="3"/>
  <c r="BL20" i="3"/>
  <c r="BL19" i="3"/>
  <c r="BL18" i="3"/>
  <c r="BL17" i="3"/>
  <c r="BL16" i="3"/>
  <c r="BL15" i="3"/>
  <c r="BK33" i="3"/>
  <c r="BK32" i="3"/>
  <c r="BK31" i="3"/>
  <c r="BK30" i="3"/>
  <c r="BK29" i="3"/>
  <c r="BJ29" i="3"/>
  <c r="BJ28" i="3" s="1"/>
  <c r="BK27" i="3"/>
  <c r="BJ27" i="3"/>
  <c r="BJ22" i="3" s="1"/>
  <c r="BK26" i="3"/>
  <c r="BK25" i="3"/>
  <c r="BK24" i="3"/>
  <c r="BK23" i="3"/>
  <c r="BK21" i="3"/>
  <c r="BK20" i="3"/>
  <c r="BK19" i="3"/>
  <c r="BK18" i="3"/>
  <c r="BK17" i="3"/>
  <c r="BK16" i="3"/>
  <c r="BK15" i="3"/>
  <c r="BJ14" i="3"/>
  <c r="BJ9" i="3"/>
  <c r="BH33" i="3"/>
  <c r="BG33" i="3"/>
  <c r="BF33" i="3"/>
  <c r="BE33" i="3"/>
  <c r="BD33" i="3"/>
  <c r="BC33" i="3"/>
  <c r="BB33" i="3"/>
  <c r="BH32" i="3"/>
  <c r="BG32" i="3"/>
  <c r="BF32" i="3"/>
  <c r="BE32" i="3"/>
  <c r="BE28" i="3" s="1"/>
  <c r="BD32" i="3"/>
  <c r="BC32" i="3"/>
  <c r="BB32" i="3"/>
  <c r="BH31" i="3"/>
  <c r="BG31" i="3"/>
  <c r="BF31" i="3"/>
  <c r="BE31" i="3"/>
  <c r="BD31" i="3"/>
  <c r="BC31" i="3"/>
  <c r="BB31" i="3"/>
  <c r="BH30" i="3"/>
  <c r="BG30" i="3"/>
  <c r="BG28" i="3" s="1"/>
  <c r="BF30" i="3"/>
  <c r="BE30" i="3"/>
  <c r="BD30" i="3"/>
  <c r="BC30" i="3"/>
  <c r="BC28" i="3" s="1"/>
  <c r="BB30" i="3"/>
  <c r="BH29" i="3"/>
  <c r="BG29" i="3"/>
  <c r="BF29" i="3"/>
  <c r="BF28" i="3" s="1"/>
  <c r="BE29" i="3"/>
  <c r="BD29" i="3"/>
  <c r="BC29" i="3"/>
  <c r="BB29" i="3"/>
  <c r="BB28" i="3" s="1"/>
  <c r="BH27" i="3"/>
  <c r="BG27" i="3"/>
  <c r="BF27" i="3"/>
  <c r="BE27" i="3"/>
  <c r="BD27" i="3"/>
  <c r="BC27" i="3"/>
  <c r="BB27" i="3"/>
  <c r="BH26" i="3"/>
  <c r="BG26" i="3"/>
  <c r="BF26" i="3"/>
  <c r="BE26" i="3"/>
  <c r="BE22" i="3" s="1"/>
  <c r="BD26" i="3"/>
  <c r="BC26" i="3"/>
  <c r="BB26" i="3"/>
  <c r="BH25" i="3"/>
  <c r="BG25" i="3"/>
  <c r="BF25" i="3"/>
  <c r="BE25" i="3"/>
  <c r="BD25" i="3"/>
  <c r="BC25" i="3"/>
  <c r="BB25" i="3"/>
  <c r="BH24" i="3"/>
  <c r="BG24" i="3"/>
  <c r="BG22" i="3" s="1"/>
  <c r="BF24" i="3"/>
  <c r="BE24" i="3"/>
  <c r="BD24" i="3"/>
  <c r="BC24" i="3"/>
  <c r="BC22" i="3" s="1"/>
  <c r="BB24" i="3"/>
  <c r="BH23" i="3"/>
  <c r="BG23" i="3"/>
  <c r="BF23" i="3"/>
  <c r="BF22" i="3" s="1"/>
  <c r="BE23" i="3"/>
  <c r="BD23" i="3"/>
  <c r="BC23" i="3"/>
  <c r="BB23" i="3"/>
  <c r="BB22" i="3" s="1"/>
  <c r="BH21" i="3"/>
  <c r="BG21" i="3"/>
  <c r="BF21" i="3"/>
  <c r="BE21" i="3"/>
  <c r="BD21" i="3"/>
  <c r="BC21" i="3"/>
  <c r="BB21" i="3"/>
  <c r="BH20" i="3"/>
  <c r="BG20" i="3"/>
  <c r="BF20" i="3"/>
  <c r="BE20" i="3"/>
  <c r="BD20" i="3"/>
  <c r="BC20" i="3"/>
  <c r="BB20" i="3"/>
  <c r="BH19" i="3"/>
  <c r="BG19" i="3"/>
  <c r="BF19" i="3"/>
  <c r="BE19" i="3"/>
  <c r="BD19" i="3"/>
  <c r="BC19" i="3"/>
  <c r="BB19" i="3"/>
  <c r="BH18" i="3"/>
  <c r="BG18" i="3"/>
  <c r="BF18" i="3"/>
  <c r="BE18" i="3"/>
  <c r="BD18" i="3"/>
  <c r="BC18" i="3"/>
  <c r="BB18" i="3"/>
  <c r="BH17" i="3"/>
  <c r="BG17" i="3"/>
  <c r="BF17" i="3"/>
  <c r="BE17" i="3"/>
  <c r="BD17" i="3"/>
  <c r="BC17" i="3"/>
  <c r="BB17" i="3"/>
  <c r="BH16" i="3"/>
  <c r="BG16" i="3"/>
  <c r="BF16" i="3"/>
  <c r="BE16" i="3"/>
  <c r="BE14" i="3" s="1"/>
  <c r="BD16" i="3"/>
  <c r="BC16" i="3"/>
  <c r="BB16" i="3"/>
  <c r="BH15" i="3"/>
  <c r="BH14" i="3" s="1"/>
  <c r="BG15" i="3"/>
  <c r="BF15" i="3"/>
  <c r="BE15" i="3"/>
  <c r="BD15" i="3"/>
  <c r="BD14" i="3" s="1"/>
  <c r="BC15" i="3"/>
  <c r="BB15" i="3"/>
  <c r="BA33" i="3"/>
  <c r="AZ33" i="3"/>
  <c r="AY33" i="3"/>
  <c r="AX33" i="3"/>
  <c r="BA32" i="3"/>
  <c r="AZ32" i="3"/>
  <c r="AY32" i="3"/>
  <c r="AX32" i="3"/>
  <c r="BA31" i="3"/>
  <c r="AZ31" i="3"/>
  <c r="AY31" i="3"/>
  <c r="AX31" i="3"/>
  <c r="BA30" i="3"/>
  <c r="AZ30" i="3"/>
  <c r="AY30" i="3"/>
  <c r="AX30" i="3"/>
  <c r="BA29" i="3"/>
  <c r="AZ29" i="3"/>
  <c r="AY29" i="3"/>
  <c r="AX29" i="3"/>
  <c r="BA28" i="3"/>
  <c r="AZ28" i="3"/>
  <c r="AY28" i="3"/>
  <c r="AX28" i="3"/>
  <c r="BA27" i="3"/>
  <c r="AZ27" i="3"/>
  <c r="AY27" i="3"/>
  <c r="AX27" i="3"/>
  <c r="BA26" i="3"/>
  <c r="AZ26" i="3"/>
  <c r="AY26" i="3"/>
  <c r="AX26" i="3"/>
  <c r="BA25" i="3"/>
  <c r="AZ25" i="3"/>
  <c r="AY25" i="3"/>
  <c r="AX25" i="3"/>
  <c r="BA24" i="3"/>
  <c r="AZ24" i="3"/>
  <c r="AY24" i="3"/>
  <c r="AX24" i="3"/>
  <c r="BA23" i="3"/>
  <c r="AZ23" i="3"/>
  <c r="AY23" i="3"/>
  <c r="AX23" i="3"/>
  <c r="BA22" i="3"/>
  <c r="AZ22" i="3"/>
  <c r="AY22" i="3"/>
  <c r="AX22" i="3"/>
  <c r="BA21" i="3"/>
  <c r="AZ21" i="3"/>
  <c r="AY21" i="3"/>
  <c r="AX21" i="3"/>
  <c r="BA20" i="3"/>
  <c r="AZ20" i="3"/>
  <c r="AY20" i="3"/>
  <c r="AX20" i="3"/>
  <c r="BA19" i="3"/>
  <c r="AZ19" i="3"/>
  <c r="AY19" i="3"/>
  <c r="AX19" i="3"/>
  <c r="BA18" i="3"/>
  <c r="AZ18" i="3"/>
  <c r="AY18" i="3"/>
  <c r="AX18" i="3"/>
  <c r="BA17" i="3"/>
  <c r="AZ17" i="3"/>
  <c r="AY17" i="3"/>
  <c r="AX17" i="3"/>
  <c r="BA16" i="3"/>
  <c r="AZ16" i="3"/>
  <c r="AY16" i="3"/>
  <c r="AX16" i="3"/>
  <c r="BA15" i="3"/>
  <c r="BA14" i="3" s="1"/>
  <c r="BA34" i="3" s="1"/>
  <c r="BA36" i="3" s="1"/>
  <c r="AZ15" i="3"/>
  <c r="AY15" i="3"/>
  <c r="AX15" i="3"/>
  <c r="AZ14" i="3"/>
  <c r="AZ34" i="3" s="1"/>
  <c r="AZ36" i="3" s="1"/>
  <c r="AY14" i="3"/>
  <c r="AY34" i="3" s="1"/>
  <c r="AY36" i="3" s="1"/>
  <c r="AX14" i="3"/>
  <c r="AX34" i="3" s="1"/>
  <c r="AX36" i="3" s="1"/>
  <c r="AW33" i="3"/>
  <c r="AV33" i="3"/>
  <c r="AW32" i="3"/>
  <c r="AV32" i="3"/>
  <c r="AW31" i="3"/>
  <c r="AV31" i="3"/>
  <c r="AW30" i="3"/>
  <c r="AV30" i="3"/>
  <c r="AW29" i="3"/>
  <c r="AW28" i="3" s="1"/>
  <c r="AV29" i="3"/>
  <c r="AV28" i="3"/>
  <c r="AW27" i="3"/>
  <c r="AV27" i="3"/>
  <c r="AW26" i="3"/>
  <c r="AV26" i="3"/>
  <c r="AW25" i="3"/>
  <c r="AV25" i="3"/>
  <c r="AW24" i="3"/>
  <c r="AV24" i="3"/>
  <c r="AW23" i="3"/>
  <c r="AW22" i="3" s="1"/>
  <c r="AV23" i="3"/>
  <c r="AV22" i="3"/>
  <c r="AW21" i="3"/>
  <c r="AV21" i="3"/>
  <c r="AW20" i="3"/>
  <c r="AV20" i="3"/>
  <c r="AW19" i="3"/>
  <c r="AV19" i="3"/>
  <c r="AW18" i="3"/>
  <c r="AV18" i="3"/>
  <c r="AW17" i="3"/>
  <c r="AV17" i="3"/>
  <c r="AW16" i="3"/>
  <c r="AV16" i="3"/>
  <c r="AW15" i="3"/>
  <c r="AW14" i="3" s="1"/>
  <c r="AV15" i="3"/>
  <c r="AV14" i="3"/>
  <c r="AV34" i="3" s="1"/>
  <c r="AV36" i="3" s="1"/>
  <c r="AU33" i="3"/>
  <c r="AU32" i="3"/>
  <c r="AU31" i="3"/>
  <c r="AU30" i="3"/>
  <c r="AU29" i="3"/>
  <c r="AU27" i="3"/>
  <c r="AU26" i="3"/>
  <c r="AU25" i="3"/>
  <c r="AU24" i="3"/>
  <c r="AU23" i="3"/>
  <c r="AU21" i="3"/>
  <c r="AU20" i="3"/>
  <c r="AU19" i="3"/>
  <c r="AU18" i="3"/>
  <c r="AU17" i="3"/>
  <c r="AU16" i="3"/>
  <c r="AU15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O29" i="3"/>
  <c r="AN29" i="3"/>
  <c r="AM29" i="3"/>
  <c r="AL29" i="3"/>
  <c r="AL28" i="3" s="1"/>
  <c r="AK29" i="3"/>
  <c r="AJ29" i="3"/>
  <c r="AI29" i="3"/>
  <c r="AH29" i="3"/>
  <c r="AH28" i="3" s="1"/>
  <c r="AG29" i="3"/>
  <c r="AF29" i="3"/>
  <c r="AE29" i="3"/>
  <c r="AD29" i="3"/>
  <c r="AD28" i="3" s="1"/>
  <c r="AC29" i="3"/>
  <c r="AB29" i="3"/>
  <c r="AO28" i="3"/>
  <c r="AN28" i="3"/>
  <c r="AM28" i="3"/>
  <c r="AK28" i="3"/>
  <c r="AJ28" i="3"/>
  <c r="AI28" i="3"/>
  <c r="AG28" i="3"/>
  <c r="AF28" i="3"/>
  <c r="AE28" i="3"/>
  <c r="AC28" i="3"/>
  <c r="AB28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O23" i="3"/>
  <c r="AN23" i="3"/>
  <c r="AM23" i="3"/>
  <c r="AL23" i="3"/>
  <c r="AL22" i="3" s="1"/>
  <c r="AK23" i="3"/>
  <c r="AJ23" i="3"/>
  <c r="AI23" i="3"/>
  <c r="AH23" i="3"/>
  <c r="AH22" i="3" s="1"/>
  <c r="AG23" i="3"/>
  <c r="AF23" i="3"/>
  <c r="AE23" i="3"/>
  <c r="AD23" i="3"/>
  <c r="AD22" i="3" s="1"/>
  <c r="AC23" i="3"/>
  <c r="AB23" i="3"/>
  <c r="AO22" i="3"/>
  <c r="AN22" i="3"/>
  <c r="AM22" i="3"/>
  <c r="AK22" i="3"/>
  <c r="AJ22" i="3"/>
  <c r="AI22" i="3"/>
  <c r="AG22" i="3"/>
  <c r="AF22" i="3"/>
  <c r="AE22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O15" i="3"/>
  <c r="AN15" i="3"/>
  <c r="AN14" i="3" s="1"/>
  <c r="AM15" i="3"/>
  <c r="AL15" i="3"/>
  <c r="AK15" i="3"/>
  <c r="AJ15" i="3"/>
  <c r="AJ14" i="3" s="1"/>
  <c r="AI15" i="3"/>
  <c r="AH15" i="3"/>
  <c r="AG15" i="3"/>
  <c r="AF15" i="3"/>
  <c r="AF14" i="3" s="1"/>
  <c r="AE15" i="3"/>
  <c r="AD15" i="3"/>
  <c r="AC15" i="3"/>
  <c r="AB15" i="3"/>
  <c r="AB14" i="3" s="1"/>
  <c r="AO14" i="3"/>
  <c r="AO34" i="3" s="1"/>
  <c r="AO36" i="3" s="1"/>
  <c r="AM14" i="3"/>
  <c r="AM34" i="3" s="1"/>
  <c r="AM36" i="3" s="1"/>
  <c r="AL14" i="3"/>
  <c r="AK14" i="3"/>
  <c r="AK34" i="3" s="1"/>
  <c r="AK36" i="3" s="1"/>
  <c r="AI14" i="3"/>
  <c r="AI34" i="3" s="1"/>
  <c r="AI36" i="3" s="1"/>
  <c r="AH14" i="3"/>
  <c r="AG14" i="3"/>
  <c r="AG34" i="3" s="1"/>
  <c r="AG36" i="3" s="1"/>
  <c r="AE14" i="3"/>
  <c r="AE34" i="3" s="1"/>
  <c r="AE36" i="3" s="1"/>
  <c r="AD14" i="3"/>
  <c r="AC14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33" i="3"/>
  <c r="Z33" i="3"/>
  <c r="Y33" i="3"/>
  <c r="X33" i="3"/>
  <c r="W33" i="3"/>
  <c r="V33" i="3"/>
  <c r="U33" i="3"/>
  <c r="T33" i="3"/>
  <c r="AA32" i="3"/>
  <c r="Z32" i="3"/>
  <c r="Y32" i="3"/>
  <c r="X32" i="3"/>
  <c r="W32" i="3"/>
  <c r="V32" i="3"/>
  <c r="U32" i="3"/>
  <c r="T32" i="3"/>
  <c r="AA31" i="3"/>
  <c r="Z31" i="3"/>
  <c r="Y31" i="3"/>
  <c r="X31" i="3"/>
  <c r="W31" i="3"/>
  <c r="V31" i="3"/>
  <c r="U31" i="3"/>
  <c r="T31" i="3"/>
  <c r="AA30" i="3"/>
  <c r="Z30" i="3"/>
  <c r="Y30" i="3"/>
  <c r="X30" i="3"/>
  <c r="W30" i="3"/>
  <c r="V30" i="3"/>
  <c r="U30" i="3"/>
  <c r="T30" i="3"/>
  <c r="AA29" i="3"/>
  <c r="Z29" i="3"/>
  <c r="Y29" i="3"/>
  <c r="X29" i="3"/>
  <c r="W29" i="3"/>
  <c r="V29" i="3"/>
  <c r="U29" i="3"/>
  <c r="T29" i="3"/>
  <c r="T28" i="3" s="1"/>
  <c r="AA28" i="3"/>
  <c r="Z28" i="3"/>
  <c r="Y28" i="3"/>
  <c r="X28" i="3"/>
  <c r="W28" i="3"/>
  <c r="V28" i="3"/>
  <c r="U28" i="3"/>
  <c r="AA27" i="3"/>
  <c r="Z27" i="3"/>
  <c r="Y27" i="3"/>
  <c r="X27" i="3"/>
  <c r="W27" i="3"/>
  <c r="V27" i="3"/>
  <c r="U27" i="3"/>
  <c r="T27" i="3"/>
  <c r="AA26" i="3"/>
  <c r="Z26" i="3"/>
  <c r="Y26" i="3"/>
  <c r="X26" i="3"/>
  <c r="W26" i="3"/>
  <c r="V26" i="3"/>
  <c r="U26" i="3"/>
  <c r="T26" i="3"/>
  <c r="AA25" i="3"/>
  <c r="Z25" i="3"/>
  <c r="Y25" i="3"/>
  <c r="X25" i="3"/>
  <c r="W25" i="3"/>
  <c r="V25" i="3"/>
  <c r="U25" i="3"/>
  <c r="T25" i="3"/>
  <c r="AA24" i="3"/>
  <c r="Z24" i="3"/>
  <c r="Y24" i="3"/>
  <c r="X24" i="3"/>
  <c r="W24" i="3"/>
  <c r="V24" i="3"/>
  <c r="U24" i="3"/>
  <c r="T24" i="3"/>
  <c r="AA23" i="3"/>
  <c r="Z23" i="3"/>
  <c r="Y23" i="3"/>
  <c r="X23" i="3"/>
  <c r="X22" i="3" s="1"/>
  <c r="W23" i="3"/>
  <c r="V23" i="3"/>
  <c r="U23" i="3"/>
  <c r="T23" i="3"/>
  <c r="AA22" i="3"/>
  <c r="Z22" i="3"/>
  <c r="Y22" i="3"/>
  <c r="W22" i="3"/>
  <c r="V22" i="3"/>
  <c r="U22" i="3"/>
  <c r="T22" i="3"/>
  <c r="AA21" i="3"/>
  <c r="Z21" i="3"/>
  <c r="Y21" i="3"/>
  <c r="X21" i="3"/>
  <c r="W21" i="3"/>
  <c r="V21" i="3"/>
  <c r="U21" i="3"/>
  <c r="T21" i="3"/>
  <c r="AA20" i="3"/>
  <c r="Z20" i="3"/>
  <c r="Y20" i="3"/>
  <c r="X20" i="3"/>
  <c r="W20" i="3"/>
  <c r="V20" i="3"/>
  <c r="U20" i="3"/>
  <c r="T20" i="3"/>
  <c r="AA19" i="3"/>
  <c r="Z19" i="3"/>
  <c r="Y19" i="3"/>
  <c r="X19" i="3"/>
  <c r="W19" i="3"/>
  <c r="V19" i="3"/>
  <c r="U19" i="3"/>
  <c r="T19" i="3"/>
  <c r="AA18" i="3"/>
  <c r="Z18" i="3"/>
  <c r="Y18" i="3"/>
  <c r="X18" i="3"/>
  <c r="W18" i="3"/>
  <c r="V18" i="3"/>
  <c r="U18" i="3"/>
  <c r="T18" i="3"/>
  <c r="AA17" i="3"/>
  <c r="Z17" i="3"/>
  <c r="Y17" i="3"/>
  <c r="X17" i="3"/>
  <c r="W17" i="3"/>
  <c r="V17" i="3"/>
  <c r="U17" i="3"/>
  <c r="T17" i="3"/>
  <c r="AA16" i="3"/>
  <c r="Z16" i="3"/>
  <c r="Y16" i="3"/>
  <c r="X16" i="3"/>
  <c r="W16" i="3"/>
  <c r="V16" i="3"/>
  <c r="U16" i="3"/>
  <c r="T16" i="3"/>
  <c r="AA15" i="3"/>
  <c r="Z15" i="3"/>
  <c r="Y15" i="3"/>
  <c r="X15" i="3"/>
  <c r="W15" i="3"/>
  <c r="V15" i="3"/>
  <c r="U15" i="3"/>
  <c r="T15" i="3"/>
  <c r="AA14" i="3"/>
  <c r="AA34" i="3" s="1"/>
  <c r="AA36" i="3" s="1"/>
  <c r="Z14" i="3"/>
  <c r="Z34" i="3" s="1"/>
  <c r="Z36" i="3" s="1"/>
  <c r="Y14" i="3"/>
  <c r="Y34" i="3" s="1"/>
  <c r="Y36" i="3" s="1"/>
  <c r="X14" i="3"/>
  <c r="W14" i="3"/>
  <c r="W34" i="3" s="1"/>
  <c r="W36" i="3" s="1"/>
  <c r="V14" i="3"/>
  <c r="V34" i="3" s="1"/>
  <c r="V36" i="3" s="1"/>
  <c r="U14" i="3"/>
  <c r="U34" i="3" s="1"/>
  <c r="U36" i="3" s="1"/>
  <c r="T14" i="3"/>
  <c r="AA9" i="3"/>
  <c r="Z9" i="3"/>
  <c r="Y9" i="3"/>
  <c r="X9" i="3"/>
  <c r="W9" i="3"/>
  <c r="V9" i="3"/>
  <c r="U9" i="3"/>
  <c r="T9" i="3"/>
  <c r="S33" i="3"/>
  <c r="R33" i="3"/>
  <c r="Q33" i="3"/>
  <c r="P33" i="3"/>
  <c r="S32" i="3"/>
  <c r="R32" i="3"/>
  <c r="Q32" i="3"/>
  <c r="P32" i="3"/>
  <c r="S31" i="3"/>
  <c r="R31" i="3"/>
  <c r="Q31" i="3"/>
  <c r="P31" i="3"/>
  <c r="S30" i="3"/>
  <c r="R30" i="3"/>
  <c r="Q30" i="3"/>
  <c r="P30" i="3"/>
  <c r="S29" i="3"/>
  <c r="R29" i="3"/>
  <c r="Q29" i="3"/>
  <c r="P29" i="3"/>
  <c r="P28" i="3" s="1"/>
  <c r="S28" i="3"/>
  <c r="R28" i="3"/>
  <c r="Q28" i="3"/>
  <c r="S27" i="3"/>
  <c r="R27" i="3"/>
  <c r="Q27" i="3"/>
  <c r="P27" i="3"/>
  <c r="S26" i="3"/>
  <c r="R26" i="3"/>
  <c r="Q26" i="3"/>
  <c r="P26" i="3"/>
  <c r="S25" i="3"/>
  <c r="R25" i="3"/>
  <c r="Q25" i="3"/>
  <c r="P25" i="3"/>
  <c r="S24" i="3"/>
  <c r="R24" i="3"/>
  <c r="Q24" i="3"/>
  <c r="P24" i="3"/>
  <c r="S23" i="3"/>
  <c r="R23" i="3"/>
  <c r="Q23" i="3"/>
  <c r="P23" i="3"/>
  <c r="S22" i="3"/>
  <c r="R22" i="3"/>
  <c r="Q22" i="3"/>
  <c r="P22" i="3"/>
  <c r="S21" i="3"/>
  <c r="R21" i="3"/>
  <c r="Q21" i="3"/>
  <c r="P21" i="3"/>
  <c r="S20" i="3"/>
  <c r="R20" i="3"/>
  <c r="Q20" i="3"/>
  <c r="P20" i="3"/>
  <c r="S19" i="3"/>
  <c r="R19" i="3"/>
  <c r="Q19" i="3"/>
  <c r="P19" i="3"/>
  <c r="S18" i="3"/>
  <c r="R18" i="3"/>
  <c r="Q18" i="3"/>
  <c r="P18" i="3"/>
  <c r="S17" i="3"/>
  <c r="R17" i="3"/>
  <c r="Q17" i="3"/>
  <c r="P17" i="3"/>
  <c r="S16" i="3"/>
  <c r="R16" i="3"/>
  <c r="Q16" i="3"/>
  <c r="P16" i="3"/>
  <c r="S15" i="3"/>
  <c r="R15" i="3"/>
  <c r="Q15" i="3"/>
  <c r="P15" i="3"/>
  <c r="P14" i="3" s="1"/>
  <c r="S14" i="3"/>
  <c r="S34" i="3" s="1"/>
  <c r="S36" i="3" s="1"/>
  <c r="R14" i="3"/>
  <c r="R34" i="3" s="1"/>
  <c r="R36" i="3" s="1"/>
  <c r="Q14" i="3"/>
  <c r="Q34" i="3" s="1"/>
  <c r="Q36" i="3" s="1"/>
  <c r="S9" i="3"/>
  <c r="R9" i="3"/>
  <c r="Q9" i="3"/>
  <c r="P9" i="3"/>
  <c r="O33" i="3"/>
  <c r="N33" i="3"/>
  <c r="O32" i="3"/>
  <c r="N32" i="3"/>
  <c r="O31" i="3"/>
  <c r="N31" i="3"/>
  <c r="O30" i="3"/>
  <c r="N30" i="3"/>
  <c r="O29" i="3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O14" i="3" s="1"/>
  <c r="N15" i="3"/>
  <c r="N14" i="3"/>
  <c r="O9" i="3"/>
  <c r="N9" i="3"/>
  <c r="M33" i="3"/>
  <c r="M32" i="3"/>
  <c r="M31" i="3"/>
  <c r="M30" i="3"/>
  <c r="M29" i="3"/>
  <c r="M27" i="3"/>
  <c r="M26" i="3"/>
  <c r="M25" i="3"/>
  <c r="M24" i="3"/>
  <c r="M23" i="3"/>
  <c r="M21" i="3"/>
  <c r="M20" i="3"/>
  <c r="M19" i="3"/>
  <c r="M18" i="3"/>
  <c r="M17" i="3"/>
  <c r="M16" i="3"/>
  <c r="M15" i="3"/>
  <c r="M9" i="3"/>
  <c r="AR15" i="3"/>
  <c r="AR16" i="3"/>
  <c r="AR17" i="3"/>
  <c r="AR18" i="3"/>
  <c r="AR19" i="3"/>
  <c r="AR20" i="3"/>
  <c r="AR21" i="3"/>
  <c r="AR23" i="3"/>
  <c r="AR24" i="3"/>
  <c r="AR25" i="3"/>
  <c r="AR26" i="3"/>
  <c r="AR27" i="3"/>
  <c r="AR29" i="3"/>
  <c r="AR30" i="3"/>
  <c r="AR31" i="3"/>
  <c r="AR32" i="3"/>
  <c r="AR33" i="3"/>
  <c r="P34" i="3" l="1"/>
  <c r="P36" i="3" s="1"/>
  <c r="BR34" i="3"/>
  <c r="BR36" i="3" s="1"/>
  <c r="AW34" i="3"/>
  <c r="AW36" i="3" s="1"/>
  <c r="BE34" i="3"/>
  <c r="BE36" i="3" s="1"/>
  <c r="X34" i="3"/>
  <c r="X36" i="3" s="1"/>
  <c r="CA28" i="3"/>
  <c r="T34" i="3"/>
  <c r="T36" i="3" s="1"/>
  <c r="BH34" i="3"/>
  <c r="BH36" i="3" s="1"/>
  <c r="CA14" i="3"/>
  <c r="BZ28" i="3"/>
  <c r="N22" i="3"/>
  <c r="N34" i="3" s="1"/>
  <c r="N36" i="3" s="1"/>
  <c r="AB22" i="3"/>
  <c r="BB14" i="3"/>
  <c r="BB34" i="3" s="1"/>
  <c r="BB36" i="3" s="1"/>
  <c r="BF14" i="3"/>
  <c r="BF34" i="3" s="1"/>
  <c r="BF36" i="3" s="1"/>
  <c r="BC14" i="3"/>
  <c r="BC34" i="3" s="1"/>
  <c r="BC36" i="3" s="1"/>
  <c r="BG14" i="3"/>
  <c r="BG34" i="3" s="1"/>
  <c r="BG36" i="3" s="1"/>
  <c r="BD22" i="3"/>
  <c r="BH22" i="3"/>
  <c r="BD28" i="3"/>
  <c r="BD34" i="3" s="1"/>
  <c r="BD36" i="3" s="1"/>
  <c r="BH28" i="3"/>
  <c r="BP28" i="3"/>
  <c r="BZ34" i="3"/>
  <c r="BZ36" i="3" s="1"/>
  <c r="CB34" i="3"/>
  <c r="CB36" i="3" s="1"/>
  <c r="CA22" i="3"/>
  <c r="BP14" i="3"/>
  <c r="BO22" i="3"/>
  <c r="CA34" i="3"/>
  <c r="CA36" i="3" s="1"/>
  <c r="AB34" i="3"/>
  <c r="AB36" i="3" s="1"/>
  <c r="AD34" i="3"/>
  <c r="AD36" i="3" s="1"/>
  <c r="AF34" i="3"/>
  <c r="AF36" i="3" s="1"/>
  <c r="AH34" i="3"/>
  <c r="AH36" i="3" s="1"/>
  <c r="AJ34" i="3"/>
  <c r="AJ36" i="3" s="1"/>
  <c r="AL34" i="3"/>
  <c r="AL36" i="3" s="1"/>
  <c r="AN34" i="3"/>
  <c r="AN36" i="3" s="1"/>
  <c r="AC22" i="3"/>
  <c r="AC34" i="3" s="1"/>
  <c r="AC36" i="3" s="1"/>
  <c r="BO14" i="3"/>
  <c r="BO28" i="3"/>
  <c r="O34" i="3"/>
  <c r="O36" i="3" s="1"/>
  <c r="AU14" i="3"/>
  <c r="BL22" i="3"/>
  <c r="BP22" i="3"/>
  <c r="BL14" i="3"/>
  <c r="BL28" i="3"/>
  <c r="BK22" i="3"/>
  <c r="BK28" i="3"/>
  <c r="BJ36" i="3"/>
  <c r="BK14" i="3"/>
  <c r="AU28" i="3"/>
  <c r="AU22" i="3"/>
  <c r="M22" i="3"/>
  <c r="M14" i="3"/>
  <c r="M28" i="3"/>
  <c r="AR28" i="3"/>
  <c r="AR14" i="3"/>
  <c r="AR22" i="3"/>
  <c r="BP34" i="3" l="1"/>
  <c r="BP36" i="3" s="1"/>
  <c r="BL34" i="3"/>
  <c r="BL36" i="3" s="1"/>
  <c r="BO34" i="3"/>
  <c r="BO36" i="3" s="1"/>
  <c r="BK34" i="3"/>
  <c r="BK36" i="3" s="1"/>
  <c r="AR34" i="3"/>
  <c r="AR36" i="3" s="1"/>
  <c r="AU34" i="3"/>
  <c r="AU36" i="3" s="1"/>
  <c r="M34" i="3"/>
  <c r="M36" i="3" s="1"/>
  <c r="BX31" i="3" l="1"/>
  <c r="BY31" i="3"/>
  <c r="CC31" i="3"/>
  <c r="BW31" i="3"/>
  <c r="BX29" i="3"/>
  <c r="BY29" i="3"/>
  <c r="CC29" i="3"/>
  <c r="BW29" i="3"/>
  <c r="CC33" i="3" l="1"/>
  <c r="BY33" i="3"/>
  <c r="BX33" i="3"/>
  <c r="BW33" i="3"/>
  <c r="CC32" i="3"/>
  <c r="BY32" i="3"/>
  <c r="BX32" i="3"/>
  <c r="BW32" i="3"/>
  <c r="CC30" i="3"/>
  <c r="BY30" i="3"/>
  <c r="BX30" i="3"/>
  <c r="BW30" i="3"/>
  <c r="CC27" i="3"/>
  <c r="BY27" i="3"/>
  <c r="BX27" i="3"/>
  <c r="BW27" i="3"/>
  <c r="CC26" i="3"/>
  <c r="BY26" i="3"/>
  <c r="BX26" i="3"/>
  <c r="BW26" i="3"/>
  <c r="CC25" i="3"/>
  <c r="BY25" i="3"/>
  <c r="BX25" i="3"/>
  <c r="BW25" i="3"/>
  <c r="CC24" i="3"/>
  <c r="BY24" i="3"/>
  <c r="BX24" i="3"/>
  <c r="BW24" i="3"/>
  <c r="CC23" i="3"/>
  <c r="BY23" i="3"/>
  <c r="BX23" i="3"/>
  <c r="BW23" i="3"/>
  <c r="CC21" i="3"/>
  <c r="BY21" i="3"/>
  <c r="BX21" i="3"/>
  <c r="BW21" i="3"/>
  <c r="CC20" i="3"/>
  <c r="BY20" i="3"/>
  <c r="BX20" i="3"/>
  <c r="BW20" i="3"/>
  <c r="CC19" i="3"/>
  <c r="BY19" i="3"/>
  <c r="BX19" i="3"/>
  <c r="BW19" i="3"/>
  <c r="CC18" i="3"/>
  <c r="BY18" i="3"/>
  <c r="BX18" i="3"/>
  <c r="BW18" i="3"/>
  <c r="CC17" i="3"/>
  <c r="BY17" i="3"/>
  <c r="BX17" i="3"/>
  <c r="BW17" i="3"/>
  <c r="CC16" i="3"/>
  <c r="BY16" i="3"/>
  <c r="BX16" i="3"/>
  <c r="BW16" i="3"/>
  <c r="CC15" i="3"/>
  <c r="BY15" i="3"/>
  <c r="BX15" i="3"/>
  <c r="BW15" i="3"/>
  <c r="CC9" i="3"/>
  <c r="BY9" i="3"/>
  <c r="BX9" i="3"/>
  <c r="BW9" i="3"/>
  <c r="BV29" i="3"/>
  <c r="BV28" i="3" s="1"/>
  <c r="BV27" i="3"/>
  <c r="BV26" i="3"/>
  <c r="BV14" i="3"/>
  <c r="BV9" i="3"/>
  <c r="AT33" i="3"/>
  <c r="AT32" i="3"/>
  <c r="AT31" i="3"/>
  <c r="AT30" i="3"/>
  <c r="AT29" i="3"/>
  <c r="AT27" i="3"/>
  <c r="AT23" i="3"/>
  <c r="AT21" i="3"/>
  <c r="AT20" i="3"/>
  <c r="AT18" i="3"/>
  <c r="AT17" i="3"/>
  <c r="AT16" i="3"/>
  <c r="AT15" i="3"/>
  <c r="AT26" i="3"/>
  <c r="AT25" i="3"/>
  <c r="AT24" i="3"/>
  <c r="AT19" i="3"/>
  <c r="AS31" i="3"/>
  <c r="AS29" i="3"/>
  <c r="AS27" i="3"/>
  <c r="AS22" i="3" s="1"/>
  <c r="AS14" i="3"/>
  <c r="AS9" i="3"/>
  <c r="L33" i="3"/>
  <c r="L32" i="3"/>
  <c r="L31" i="3"/>
  <c r="L30" i="3"/>
  <c r="L29" i="3"/>
  <c r="L27" i="3"/>
  <c r="L26" i="3"/>
  <c r="L25" i="3"/>
  <c r="L24" i="3"/>
  <c r="L23" i="3"/>
  <c r="L21" i="3"/>
  <c r="L20" i="3"/>
  <c r="L19" i="3"/>
  <c r="L18" i="3"/>
  <c r="L17" i="3"/>
  <c r="L16" i="3"/>
  <c r="L15" i="3"/>
  <c r="L9" i="3"/>
  <c r="L14" i="3" l="1"/>
  <c r="L28" i="3"/>
  <c r="AT28" i="3"/>
  <c r="BX14" i="3"/>
  <c r="BX28" i="3"/>
  <c r="BX22" i="3"/>
  <c r="BW22" i="3"/>
  <c r="CC14" i="3"/>
  <c r="BY14" i="3"/>
  <c r="BW14" i="3"/>
  <c r="CC22" i="3"/>
  <c r="BW28" i="3"/>
  <c r="CC28" i="3"/>
  <c r="BY22" i="3"/>
  <c r="BY28" i="3"/>
  <c r="AS28" i="3"/>
  <c r="AS36" i="3" s="1"/>
  <c r="L22" i="3"/>
  <c r="BV22" i="3"/>
  <c r="BV36" i="3" s="1"/>
  <c r="AT14" i="3"/>
  <c r="AT22" i="3"/>
  <c r="K33" i="3"/>
  <c r="K32" i="3"/>
  <c r="K31" i="3"/>
  <c r="K30" i="3"/>
  <c r="K29" i="3"/>
  <c r="K27" i="3"/>
  <c r="K26" i="3"/>
  <c r="K25" i="3"/>
  <c r="K24" i="3"/>
  <c r="K23" i="3"/>
  <c r="K21" i="3"/>
  <c r="K20" i="3"/>
  <c r="K19" i="3"/>
  <c r="K18" i="3"/>
  <c r="K17" i="3"/>
  <c r="K16" i="3"/>
  <c r="K15" i="3"/>
  <c r="K9" i="3"/>
  <c r="J9" i="3"/>
  <c r="J33" i="3"/>
  <c r="J32" i="3"/>
  <c r="J31" i="3"/>
  <c r="J30" i="3"/>
  <c r="J29" i="3"/>
  <c r="J27" i="3"/>
  <c r="J26" i="3"/>
  <c r="J25" i="3"/>
  <c r="J24" i="3"/>
  <c r="J23" i="3"/>
  <c r="J21" i="3"/>
  <c r="J20" i="3"/>
  <c r="J19" i="3"/>
  <c r="J18" i="3"/>
  <c r="J17" i="3"/>
  <c r="J16" i="3"/>
  <c r="I33" i="3"/>
  <c r="I32" i="3"/>
  <c r="I31" i="3"/>
  <c r="I30" i="3"/>
  <c r="I29" i="3"/>
  <c r="I27" i="3"/>
  <c r="I26" i="3"/>
  <c r="I25" i="3"/>
  <c r="I24" i="3"/>
  <c r="I23" i="3"/>
  <c r="I21" i="3"/>
  <c r="I20" i="3"/>
  <c r="I19" i="3"/>
  <c r="I18" i="3"/>
  <c r="I17" i="3"/>
  <c r="I16" i="3"/>
  <c r="J15" i="3"/>
  <c r="I15" i="3"/>
  <c r="I9" i="3"/>
  <c r="L34" i="3" l="1"/>
  <c r="L36" i="3" s="1"/>
  <c r="BY34" i="3"/>
  <c r="BY36" i="3" s="1"/>
  <c r="BX34" i="3"/>
  <c r="BX36" i="3" s="1"/>
  <c r="CC34" i="3"/>
  <c r="CC36" i="3" s="1"/>
  <c r="BW34" i="3"/>
  <c r="BW36" i="3" s="1"/>
  <c r="AT34" i="3"/>
  <c r="AT36" i="3" s="1"/>
  <c r="K14" i="3"/>
  <c r="K28" i="3"/>
  <c r="K22" i="3"/>
  <c r="J22" i="3"/>
  <c r="J14" i="3"/>
  <c r="J28" i="3"/>
  <c r="H31" i="3"/>
  <c r="H14" i="3"/>
  <c r="H29" i="3"/>
  <c r="H26" i="3"/>
  <c r="H27" i="3"/>
  <c r="K34" i="3" l="1"/>
  <c r="K36" i="3" s="1"/>
  <c r="J34" i="3"/>
  <c r="J36" i="3" s="1"/>
  <c r="I22" i="3"/>
  <c r="H28" i="3"/>
  <c r="H22" i="3"/>
  <c r="H9" i="3"/>
  <c r="H36" i="3" l="1"/>
  <c r="I28" i="3"/>
  <c r="I14" i="3" l="1"/>
  <c r="I34" i="3" s="1"/>
  <c r="CE34" i="3" s="1"/>
  <c r="CF34" i="3" s="1"/>
  <c r="I36" i="3" l="1"/>
</calcChain>
</file>

<file path=xl/sharedStrings.xml><?xml version="1.0" encoding="utf-8"?>
<sst xmlns="http://schemas.openxmlformats.org/spreadsheetml/2006/main" count="333" uniqueCount="201">
  <si>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</si>
  <si>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</si>
  <si>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</si>
  <si>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</si>
  <si>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</si>
  <si>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</si>
  <si>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</si>
  <si>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</si>
  <si>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</si>
  <si>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</si>
  <si>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</si>
  <si>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</si>
  <si>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</si>
  <si>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</si>
  <si>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</si>
  <si>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</si>
  <si>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</si>
  <si>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</si>
  <si>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</si>
  <si>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</si>
  <si>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</si>
  <si>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</si>
  <si>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</si>
  <si>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</si>
  <si>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</si>
  <si>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</si>
  <si>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</si>
  <si>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</si>
  <si>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</si>
  <si>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</si>
  <si>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</si>
  <si>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</si>
  <si>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</si>
  <si>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</si>
  <si>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</si>
  <si>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</si>
  <si>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</si>
  <si>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</si>
  <si>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</si>
  <si>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</si>
  <si>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</si>
  <si>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</si>
  <si>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</si>
  <si>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</si>
  <si>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</si>
  <si>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</si>
  <si>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</si>
  <si>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</si>
  <si>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</si>
  <si>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</si>
  <si>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</si>
  <si>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</si>
  <si>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</si>
  <si>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Лот № 1</t>
  </si>
  <si>
    <t>27</t>
  </si>
  <si>
    <t>31</t>
  </si>
  <si>
    <t>36</t>
  </si>
  <si>
    <t>37</t>
  </si>
  <si>
    <t>40</t>
  </si>
  <si>
    <t>53</t>
  </si>
  <si>
    <t>55</t>
  </si>
  <si>
    <t>1</t>
  </si>
  <si>
    <t>4</t>
  </si>
  <si>
    <t>6</t>
  </si>
  <si>
    <t>7</t>
  </si>
  <si>
    <t>8</t>
  </si>
  <si>
    <t>38</t>
  </si>
  <si>
    <t>12</t>
  </si>
  <si>
    <t>13</t>
  </si>
  <si>
    <t>18</t>
  </si>
  <si>
    <t>19</t>
  </si>
  <si>
    <t>16</t>
  </si>
  <si>
    <t>14</t>
  </si>
  <si>
    <t>9</t>
  </si>
  <si>
    <t>10</t>
  </si>
  <si>
    <t>21</t>
  </si>
  <si>
    <t>17</t>
  </si>
  <si>
    <t>30</t>
  </si>
  <si>
    <t>76</t>
  </si>
  <si>
    <t>78</t>
  </si>
  <si>
    <t>57</t>
  </si>
  <si>
    <t>59</t>
  </si>
  <si>
    <t>61</t>
  </si>
  <si>
    <t>25</t>
  </si>
  <si>
    <t>80,7</t>
  </si>
  <si>
    <t>522,1</t>
  </si>
  <si>
    <t>деревянный благоустроенный без центр отопления</t>
  </si>
  <si>
    <t>МВК     деревянный благоустроенный дом с центр отоплением</t>
  </si>
  <si>
    <t>МВК    деревянный благоустроенный без центр отопления</t>
  </si>
  <si>
    <t>к извещению и конкурсной документации</t>
  </si>
  <si>
    <t>Жилой район Октябрьский тер. округ</t>
  </si>
  <si>
    <t>Г. СУФТИНА ул.</t>
  </si>
  <si>
    <t>ГАГАРИНА ул.</t>
  </si>
  <si>
    <t>К.С. БАДИГИНА прз.</t>
  </si>
  <si>
    <t>КАРЕЛЬСКАЯ ул.</t>
  </si>
  <si>
    <t>КОМСОМОЛЬСКАЯ ул.</t>
  </si>
  <si>
    <t>ЛОГИНОВА ул.</t>
  </si>
  <si>
    <t>ЛОМОНОСОВА пр.</t>
  </si>
  <si>
    <t>НОВГОРОДСКИЙ пр.</t>
  </si>
  <si>
    <t>ОБВОДНЫЙ КАНАЛ пр.</t>
  </si>
  <si>
    <t>ПОПОВА ул.</t>
  </si>
  <si>
    <t>САМОЙЛО ул.</t>
  </si>
  <si>
    <t>СИБИРЯКОВЦЕВ прз.</t>
  </si>
  <si>
    <t>СОВЕТСКИХ КОСМОНАВТОВ пр.</t>
  </si>
  <si>
    <t>ТЕСНАНОВА ул.</t>
  </si>
  <si>
    <t>ТРОИЦКИЙ пр.</t>
  </si>
  <si>
    <t>ТЫКО ВЫЛКИ ул.</t>
  </si>
  <si>
    <t>47, 1</t>
  </si>
  <si>
    <t>72, 1</t>
  </si>
  <si>
    <t>224, 1</t>
  </si>
  <si>
    <t>151</t>
  </si>
  <si>
    <t>58, 1</t>
  </si>
  <si>
    <t>58, 2</t>
  </si>
  <si>
    <t>141</t>
  </si>
  <si>
    <t>143</t>
  </si>
  <si>
    <t>143, 1</t>
  </si>
  <si>
    <t>105</t>
  </si>
  <si>
    <t>125, 1</t>
  </si>
  <si>
    <t>326,4</t>
  </si>
  <si>
    <t>485,6</t>
  </si>
  <si>
    <t>452,7</t>
  </si>
  <si>
    <t>606,6</t>
  </si>
  <si>
    <t>523,1</t>
  </si>
  <si>
    <t>953,4</t>
  </si>
  <si>
    <t>593,5</t>
  </si>
  <si>
    <t>409,7</t>
  </si>
  <si>
    <t>403,1</t>
  </si>
  <si>
    <t>541,9</t>
  </si>
  <si>
    <t>593,3</t>
  </si>
  <si>
    <t>484,1</t>
  </si>
  <si>
    <t>400,7</t>
  </si>
  <si>
    <t>716,6</t>
  </si>
  <si>
    <t>709,7</t>
  </si>
  <si>
    <t>721,8</t>
  </si>
  <si>
    <t>412</t>
  </si>
  <si>
    <t>600,4</t>
  </si>
  <si>
    <t>404,6</t>
  </si>
  <si>
    <t>458,6</t>
  </si>
  <si>
    <t>483,1</t>
  </si>
  <si>
    <t>485,5</t>
  </si>
  <si>
    <t>730,2</t>
  </si>
  <si>
    <t>418,4</t>
  </si>
  <si>
    <t>434,8</t>
  </si>
  <si>
    <t>419,7</t>
  </si>
  <si>
    <t>415,9</t>
  </si>
  <si>
    <t>535,5</t>
  </si>
  <si>
    <t>723,5</t>
  </si>
  <si>
    <t>420,9</t>
  </si>
  <si>
    <t>716,3</t>
  </si>
  <si>
    <t>490,6</t>
  </si>
  <si>
    <t>СВОБОДЫ ул.</t>
  </si>
  <si>
    <t>ГАЙДАРА ул.</t>
  </si>
  <si>
    <t>РОЗИНГА ул.</t>
  </si>
  <si>
    <t>51, 1</t>
  </si>
  <si>
    <t>53, 1</t>
  </si>
  <si>
    <t>55, 1</t>
  </si>
  <si>
    <t>92</t>
  </si>
  <si>
    <t>115</t>
  </si>
  <si>
    <t>190</t>
  </si>
  <si>
    <t>492,5</t>
  </si>
  <si>
    <t>600,9</t>
  </si>
  <si>
    <t>711,3</t>
  </si>
  <si>
    <t>714,8</t>
  </si>
  <si>
    <t>412,9</t>
  </si>
  <si>
    <t>412,7</t>
  </si>
  <si>
    <t>713,9</t>
  </si>
  <si>
    <t>1203,3</t>
  </si>
  <si>
    <t>523,4</t>
  </si>
  <si>
    <t>440,6</t>
  </si>
  <si>
    <t>407,3</t>
  </si>
  <si>
    <t>414,5</t>
  </si>
  <si>
    <t>173,4</t>
  </si>
  <si>
    <t>409,3</t>
  </si>
  <si>
    <t>ВОЛОГОДСКАЯ ул.</t>
  </si>
  <si>
    <t>ВОСКРЕСЕНСКАЯ ул.</t>
  </si>
  <si>
    <t>174</t>
  </si>
  <si>
    <t>176</t>
  </si>
  <si>
    <t>139</t>
  </si>
  <si>
    <t>114</t>
  </si>
  <si>
    <t>196</t>
  </si>
  <si>
    <t>198</t>
  </si>
  <si>
    <t>859,7</t>
  </si>
  <si>
    <t>362</t>
  </si>
  <si>
    <t>1567,4</t>
  </si>
  <si>
    <t>579,4</t>
  </si>
  <si>
    <t>489,4</t>
  </si>
  <si>
    <t>300,9</t>
  </si>
  <si>
    <t>567,8</t>
  </si>
  <si>
    <t>500,2</t>
  </si>
  <si>
    <t>527,6</t>
  </si>
  <si>
    <t>КАРЛА МАРКСА ул.</t>
  </si>
  <si>
    <t>ФЕДОТА ШУБИНА ул.</t>
  </si>
  <si>
    <t>1, 1</t>
  </si>
  <si>
    <t>528,5</t>
  </si>
  <si>
    <t>1037,8</t>
  </si>
  <si>
    <t>592,2</t>
  </si>
  <si>
    <t>574,2</t>
  </si>
  <si>
    <t>427,6</t>
  </si>
  <si>
    <t>430,1</t>
  </si>
  <si>
    <t>434,7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</si>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</sst>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204"/>
    </font>
    <font>
      <sz val="9"/>
      <color rgb="FFC0000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0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left" vertical="top"/>
    </xf>
    <xf numFmtId="4" fontId="10" fillId="2" borderId="1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" fontId="8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top"/>
    </xf>
    <xf numFmtId="4" fontId="8" fillId="0" borderId="5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8" fillId="2" borderId="17" xfId="0" applyNumberFormat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left" wrapText="1"/>
    </xf>
    <xf numFmtId="49" fontId="11" fillId="2" borderId="16" xfId="0" applyNumberFormat="1" applyFont="1" applyFill="1" applyBorder="1" applyAlignment="1">
      <alignment horizontal="left" wrapText="1"/>
    </xf>
    <xf numFmtId="4" fontId="10" fillId="2" borderId="17" xfId="0" applyNumberFormat="1" applyFont="1" applyFill="1" applyBorder="1" applyAlignment="1">
      <alignment horizontal="left" vertical="top"/>
    </xf>
    <xf numFmtId="4" fontId="10" fillId="2" borderId="17" xfId="0" applyNumberFormat="1" applyFont="1" applyFill="1" applyBorder="1" applyAlignment="1">
      <alignment horizontal="center" vertical="center"/>
    </xf>
    <xf numFmtId="4" fontId="10" fillId="2" borderId="17" xfId="0" applyNumberFormat="1" applyFont="1" applyFill="1" applyBorder="1" applyAlignment="1">
      <alignment horizontal="center" vertical="top"/>
    </xf>
    <xf numFmtId="4" fontId="8" fillId="0" borderId="17" xfId="0" applyNumberFormat="1" applyFont="1" applyFill="1" applyBorder="1" applyAlignment="1">
      <alignment horizontal="left" vertical="top"/>
    </xf>
    <xf numFmtId="0" fontId="8" fillId="2" borderId="0" xfId="0" applyNumberFormat="1" applyFont="1" applyFill="1" applyAlignment="1"/>
    <xf numFmtId="0" fontId="4" fillId="2" borderId="0" xfId="0" applyNumberFormat="1" applyFont="1" applyFill="1" applyAlignment="1"/>
    <xf numFmtId="4" fontId="8" fillId="2" borderId="5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5" xfId="0" applyNumberFormat="1" applyFont="1" applyFill="1" applyBorder="1" applyAlignment="1">
      <alignment horizontal="center" vertical="top"/>
    </xf>
    <xf numFmtId="0" fontId="13" fillId="0" borderId="0" xfId="0" applyNumberFormat="1" applyFont="1" applyAlignment="1"/>
    <xf numFmtId="0" fontId="6" fillId="0" borderId="0" xfId="0" applyFont="1" applyAlignment="1">
      <alignment horizontal="right"/>
    </xf>
    <xf numFmtId="0" fontId="14" fillId="0" borderId="0" xfId="0" applyNumberFormat="1" applyFont="1" applyAlignment="1"/>
    <xf numFmtId="4" fontId="8" fillId="2" borderId="21" xfId="0" applyNumberFormat="1" applyFont="1" applyFill="1" applyBorder="1" applyAlignment="1">
      <alignment vertical="center"/>
    </xf>
    <xf numFmtId="0" fontId="6" fillId="0" borderId="0" xfId="0" applyFont="1"/>
    <xf numFmtId="4" fontId="2" fillId="0" borderId="0" xfId="0" applyNumberFormat="1" applyFont="1" applyAlignment="1"/>
    <xf numFmtId="0" fontId="15" fillId="0" borderId="0" xfId="0" applyFo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left" vertical="top"/>
    </xf>
    <xf numFmtId="49" fontId="17" fillId="2" borderId="22" xfId="2" applyNumberFormat="1" applyFont="1" applyFill="1" applyBorder="1" applyAlignment="1">
      <alignment horizontal="left" wrapText="1"/>
    </xf>
    <xf numFmtId="49" fontId="17" fillId="2" borderId="23" xfId="2" applyNumberFormat="1" applyFont="1" applyFill="1" applyBorder="1" applyAlignment="1">
      <alignment horizontal="left" wrapText="1"/>
    </xf>
    <xf numFmtId="49" fontId="17" fillId="2" borderId="24" xfId="2" applyNumberFormat="1" applyFont="1" applyFill="1" applyBorder="1" applyAlignment="1">
      <alignment horizontal="left" wrapText="1"/>
    </xf>
    <xf numFmtId="49" fontId="17" fillId="2" borderId="25" xfId="2" applyNumberFormat="1" applyFont="1" applyFill="1" applyBorder="1" applyAlignment="1">
      <alignment horizontal="left" wrapText="1"/>
    </xf>
    <xf numFmtId="49" fontId="17" fillId="2" borderId="26" xfId="2" applyNumberFormat="1" applyFont="1" applyFill="1" applyBorder="1" applyAlignment="1">
      <alignment horizontal="left" wrapText="1"/>
    </xf>
    <xf numFmtId="49" fontId="17" fillId="2" borderId="19" xfId="2" applyNumberFormat="1" applyFont="1" applyFill="1" applyBorder="1" applyAlignment="1">
      <alignment horizontal="left" wrapText="1"/>
    </xf>
    <xf numFmtId="49" fontId="17" fillId="2" borderId="27" xfId="2" applyNumberFormat="1" applyFont="1" applyFill="1" applyBorder="1" applyAlignment="1">
      <alignment horizontal="left" wrapText="1"/>
    </xf>
    <xf numFmtId="49" fontId="17" fillId="2" borderId="28" xfId="2" applyNumberFormat="1" applyFont="1" applyFill="1" applyBorder="1" applyAlignment="1">
      <alignment horizontal="left" wrapText="1"/>
    </xf>
    <xf numFmtId="49" fontId="17" fillId="2" borderId="29" xfId="2" applyNumberFormat="1" applyFont="1" applyFill="1" applyBorder="1" applyAlignment="1">
      <alignment horizontal="left" wrapText="1"/>
    </xf>
    <xf numFmtId="49" fontId="17" fillId="2" borderId="30" xfId="2" applyNumberFormat="1" applyFont="1" applyFill="1" applyBorder="1" applyAlignment="1">
      <alignment horizontal="left" wrapText="1"/>
    </xf>
    <xf numFmtId="49" fontId="17" fillId="2" borderId="31" xfId="2" applyNumberFormat="1" applyFont="1" applyFill="1" applyBorder="1" applyAlignment="1">
      <alignment horizontal="left" wrapText="1"/>
    </xf>
    <xf numFmtId="49" fontId="17" fillId="2" borderId="32" xfId="2" applyNumberFormat="1" applyFont="1" applyFill="1" applyBorder="1" applyAlignment="1">
      <alignment horizontal="left" wrapText="1"/>
    </xf>
    <xf numFmtId="49" fontId="17" fillId="2" borderId="33" xfId="2" applyNumberFormat="1" applyFont="1" applyFill="1" applyBorder="1" applyAlignment="1">
      <alignment horizontal="left" wrapText="1"/>
    </xf>
    <xf numFmtId="49" fontId="17" fillId="2" borderId="34" xfId="2" applyNumberFormat="1" applyFont="1" applyFill="1" applyBorder="1" applyAlignment="1">
      <alignment horizontal="left" wrapText="1"/>
    </xf>
    <xf numFmtId="49" fontId="17" fillId="2" borderId="35" xfId="2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17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36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 wrapText="1"/>
    </xf>
    <xf numFmtId="4" fontId="9" fillId="2" borderId="19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12" fillId="2" borderId="16" xfId="0" applyNumberFormat="1" applyFont="1" applyFill="1" applyBorder="1" applyAlignment="1">
      <alignment horizontal="center" vertical="center" wrapText="1"/>
    </xf>
    <xf numFmtId="4" fontId="12" fillId="2" borderId="18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4" fontId="9" fillId="2" borderId="18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2"/>
  <sheetViews>
    <sheetView tabSelected="1" view="pageBreakPreview" zoomScale="90" zoomScaleNormal="100" zoomScaleSheetLayoutView="90" workbookViewId="0">
      <selection sqref="A1:CC36"/>
    </sheetView>
  </sheetViews>
  <sheetFormatPr defaultRowHeight="12.75" x14ac:dyDescent="0.2"/>
  <cols>
    <col min="1" max="1" width="9.140625" style="6" customWidth="1"/>
    <col min="2" max="5" width="9.140625" style="6"/>
    <col min="6" max="6" width="20.7109375" style="6" customWidth="1"/>
    <col min="7" max="7" width="19.5703125" style="6" customWidth="1"/>
    <col min="8" max="8" width="11.42578125" style="7" customWidth="1"/>
    <col min="9" max="9" width="10.140625" style="7" customWidth="1"/>
    <col min="10" max="10" width="9.140625" style="7" customWidth="1"/>
    <col min="11" max="11" width="10.140625" style="7" customWidth="1"/>
    <col min="12" max="12" width="10" style="9" customWidth="1"/>
    <col min="13" max="15" width="9.140625" style="9" customWidth="1"/>
    <col min="16" max="16" width="10" style="9" customWidth="1"/>
    <col min="17" max="17" width="9.7109375" style="9" customWidth="1"/>
    <col min="18" max="18" width="10" style="9" customWidth="1"/>
    <col min="19" max="20" width="9.140625" style="9" customWidth="1"/>
    <col min="21" max="21" width="10.42578125" style="9" customWidth="1"/>
    <col min="22" max="22" width="10.85546875" style="9" customWidth="1"/>
    <col min="23" max="25" width="10.5703125" style="9" customWidth="1"/>
    <col min="26" max="32" width="9.140625" style="9" customWidth="1"/>
    <col min="33" max="33" width="10.7109375" style="9" customWidth="1"/>
    <col min="34" max="34" width="12.140625" style="9" customWidth="1"/>
    <col min="35" max="37" width="11.42578125" style="9" customWidth="1"/>
    <col min="38" max="41" width="9.140625" style="9" customWidth="1"/>
    <col min="42" max="42" width="19.28515625" style="6" customWidth="1"/>
    <col min="43" max="43" width="14.28515625" style="9" customWidth="1"/>
    <col min="44" max="44" width="9.28515625" style="9" customWidth="1"/>
    <col min="45" max="45" width="12.5703125" style="6" customWidth="1"/>
    <col min="46" max="55" width="9.28515625" style="6" customWidth="1"/>
    <col min="56" max="57" width="10.7109375" style="6" customWidth="1"/>
    <col min="58" max="59" width="9.28515625" style="6" customWidth="1"/>
    <col min="60" max="60" width="10.85546875" style="6" customWidth="1"/>
    <col min="61" max="61" width="19.28515625" style="6" customWidth="1"/>
    <col min="62" max="62" width="13.7109375" style="9" customWidth="1"/>
    <col min="63" max="69" width="10.42578125" style="6" customWidth="1"/>
    <col min="70" max="72" width="11.85546875" style="6" customWidth="1"/>
    <col min="73" max="73" width="19.28515625" style="6" customWidth="1"/>
    <col min="74" max="74" width="11.5703125" style="6" customWidth="1"/>
    <col min="75" max="75" width="10.140625" style="9" customWidth="1"/>
    <col min="76" max="79" width="9.140625" style="9" customWidth="1"/>
    <col min="80" max="80" width="10.7109375" style="9" customWidth="1"/>
    <col min="81" max="81" width="10.85546875" style="9" customWidth="1"/>
    <col min="83" max="83" width="13.28515625" customWidth="1"/>
    <col min="84" max="84" width="13.5703125" customWidth="1"/>
  </cols>
  <sheetData>
    <row r="1" spans="1:94" s="1" customFormat="1" ht="16.5" customHeight="1" x14ac:dyDescent="0.25">
      <c r="A1" s="73" t="s">
        <v>25</v>
      </c>
      <c r="B1" s="73"/>
      <c r="C1" s="73"/>
      <c r="D1" s="73"/>
      <c r="E1" s="73"/>
      <c r="F1" s="73"/>
      <c r="G1" s="73"/>
      <c r="H1" s="7"/>
      <c r="I1" s="49"/>
      <c r="J1" s="49"/>
      <c r="K1" s="50" t="s">
        <v>200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9"/>
      <c r="AQ1" s="3"/>
      <c r="AR1" s="3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9"/>
      <c r="BJ1" s="25"/>
      <c r="BK1" s="6"/>
      <c r="BL1" s="6"/>
      <c r="BM1" s="6"/>
      <c r="BN1" s="6"/>
      <c r="BO1" s="6"/>
      <c r="BP1" s="6"/>
      <c r="BQ1" s="6"/>
      <c r="BR1" s="6"/>
      <c r="BS1" s="6"/>
      <c r="BT1" s="6"/>
      <c r="BU1" s="9"/>
      <c r="BV1" s="6"/>
      <c r="BW1" s="43"/>
      <c r="BX1" s="9"/>
      <c r="BY1" s="9"/>
      <c r="BZ1" s="43"/>
      <c r="CA1" s="9"/>
      <c r="CB1" s="9"/>
      <c r="CC1" s="9"/>
    </row>
    <row r="2" spans="1:94" s="1" customFormat="1" ht="16.5" customHeight="1" x14ac:dyDescent="0.25">
      <c r="A2" s="73" t="s">
        <v>24</v>
      </c>
      <c r="B2" s="73"/>
      <c r="C2" s="73"/>
      <c r="D2" s="73"/>
      <c r="E2" s="73"/>
      <c r="F2" s="73"/>
      <c r="G2" s="73"/>
      <c r="H2" s="7"/>
      <c r="I2" s="51"/>
      <c r="J2" s="51"/>
      <c r="K2" s="50" t="s">
        <v>89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9"/>
      <c r="AQ2" s="4"/>
      <c r="AR2" s="4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9"/>
      <c r="BJ2" s="26"/>
      <c r="BK2" s="6"/>
      <c r="BL2" s="6"/>
      <c r="BM2" s="6"/>
      <c r="BN2" s="6"/>
      <c r="BO2" s="6"/>
      <c r="BP2" s="6"/>
      <c r="BQ2" s="6"/>
      <c r="BR2" s="6"/>
      <c r="BS2" s="6"/>
      <c r="BT2" s="6"/>
      <c r="BU2" s="9"/>
      <c r="BV2" s="6"/>
      <c r="BW2" s="44"/>
      <c r="BX2" s="9"/>
      <c r="BY2" s="9"/>
      <c r="BZ2" s="44"/>
      <c r="CA2" s="9"/>
      <c r="CB2" s="9"/>
      <c r="CC2" s="9"/>
    </row>
    <row r="3" spans="1:94" s="1" customFormat="1" ht="16.5" customHeight="1" x14ac:dyDescent="0.25">
      <c r="A3" s="73" t="s">
        <v>23</v>
      </c>
      <c r="B3" s="73"/>
      <c r="C3" s="73"/>
      <c r="D3" s="73"/>
      <c r="E3" s="73"/>
      <c r="F3" s="73"/>
      <c r="G3" s="73"/>
      <c r="H3" s="7"/>
      <c r="I3" s="51"/>
      <c r="J3" s="51"/>
      <c r="K3" s="50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9"/>
      <c r="AQ3" s="4"/>
      <c r="AR3" s="4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9"/>
      <c r="BJ3" s="25"/>
      <c r="BK3" s="6"/>
      <c r="BL3" s="6"/>
      <c r="BM3" s="6"/>
      <c r="BN3" s="6"/>
      <c r="BO3" s="6"/>
      <c r="BP3" s="6"/>
      <c r="BQ3" s="6"/>
      <c r="BR3" s="6"/>
      <c r="BS3" s="6"/>
      <c r="BT3" s="6"/>
      <c r="BU3" s="9"/>
      <c r="BV3" s="6"/>
      <c r="BW3" s="44"/>
      <c r="BX3" s="9"/>
      <c r="BY3" s="9"/>
      <c r="BZ3" s="44"/>
      <c r="CA3" s="9"/>
      <c r="CB3" s="9"/>
      <c r="CC3" s="9"/>
    </row>
    <row r="4" spans="1:94" s="1" customFormat="1" ht="16.5" customHeight="1" x14ac:dyDescent="0.2">
      <c r="A4" s="73" t="s">
        <v>22</v>
      </c>
      <c r="B4" s="73"/>
      <c r="C4" s="73"/>
      <c r="D4" s="73"/>
      <c r="E4" s="73"/>
      <c r="F4" s="73"/>
      <c r="G4" s="73"/>
      <c r="H4" s="7"/>
      <c r="I4" s="7"/>
      <c r="J4" s="7"/>
      <c r="K4" s="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9"/>
      <c r="BJ4" s="9"/>
      <c r="BK4" s="6"/>
      <c r="BL4" s="6"/>
      <c r="BM4" s="6"/>
      <c r="BN4" s="6"/>
      <c r="BO4" s="6"/>
      <c r="BP4" s="6"/>
      <c r="BQ4" s="6"/>
      <c r="BR4" s="6"/>
      <c r="BS4" s="6"/>
      <c r="BT4" s="6"/>
      <c r="BU4" s="9"/>
      <c r="BV4" s="6"/>
      <c r="BW4" s="9"/>
      <c r="BX4" s="9"/>
      <c r="BY4" s="9"/>
      <c r="BZ4" s="9"/>
      <c r="CA4" s="9"/>
      <c r="CB4" s="9"/>
      <c r="CC4" s="9"/>
    </row>
    <row r="5" spans="1:94" s="1" customFormat="1" x14ac:dyDescent="0.2">
      <c r="A5" s="5" t="s">
        <v>53</v>
      </c>
      <c r="B5" s="5" t="s">
        <v>90</v>
      </c>
      <c r="C5" s="6"/>
      <c r="D5" s="6"/>
      <c r="E5" s="6"/>
      <c r="F5" s="6"/>
      <c r="G5" s="6"/>
      <c r="H5" s="7"/>
      <c r="I5" s="7"/>
      <c r="J5" s="7"/>
      <c r="K5" s="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6"/>
      <c r="AQ5" s="9"/>
      <c r="AR5" s="9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9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9"/>
      <c r="BX5" s="9"/>
      <c r="BY5" s="9"/>
      <c r="BZ5" s="9"/>
      <c r="CA5" s="9"/>
      <c r="CB5" s="9"/>
      <c r="CC5" s="9"/>
    </row>
    <row r="6" spans="1:94" s="1" customFormat="1" ht="15.75" customHeight="1" x14ac:dyDescent="0.2">
      <c r="A6" s="93" t="s">
        <v>21</v>
      </c>
      <c r="B6" s="94"/>
      <c r="C6" s="94"/>
      <c r="D6" s="94"/>
      <c r="E6" s="94"/>
      <c r="F6" s="94"/>
      <c r="G6" s="105" t="s">
        <v>20</v>
      </c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5" t="s">
        <v>20</v>
      </c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5" t="s">
        <v>20</v>
      </c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52"/>
      <c r="BL6" s="105" t="s">
        <v>20</v>
      </c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92"/>
      <c r="CC6" s="92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</row>
    <row r="7" spans="1:94" s="10" customFormat="1" ht="56.25" customHeight="1" x14ac:dyDescent="0.2">
      <c r="A7" s="95"/>
      <c r="B7" s="96"/>
      <c r="C7" s="96"/>
      <c r="D7" s="96"/>
      <c r="E7" s="96"/>
      <c r="F7" s="96"/>
      <c r="G7" s="97" t="s">
        <v>19</v>
      </c>
      <c r="H7" s="107" t="s">
        <v>46</v>
      </c>
      <c r="I7" s="59" t="s">
        <v>91</v>
      </c>
      <c r="J7" s="60" t="s">
        <v>92</v>
      </c>
      <c r="K7" s="60" t="s">
        <v>93</v>
      </c>
      <c r="L7" s="60" t="s">
        <v>93</v>
      </c>
      <c r="M7" s="60" t="s">
        <v>93</v>
      </c>
      <c r="N7" s="60" t="s">
        <v>94</v>
      </c>
      <c r="O7" s="60" t="s">
        <v>95</v>
      </c>
      <c r="P7" s="60" t="s">
        <v>96</v>
      </c>
      <c r="Q7" s="60" t="s">
        <v>96</v>
      </c>
      <c r="R7" s="60" t="s">
        <v>96</v>
      </c>
      <c r="S7" s="60" t="s">
        <v>97</v>
      </c>
      <c r="T7" s="60" t="s">
        <v>98</v>
      </c>
      <c r="U7" s="60" t="s">
        <v>99</v>
      </c>
      <c r="V7" s="60" t="s">
        <v>99</v>
      </c>
      <c r="W7" s="60" t="s">
        <v>99</v>
      </c>
      <c r="X7" s="60" t="s">
        <v>99</v>
      </c>
      <c r="Y7" s="60" t="s">
        <v>99</v>
      </c>
      <c r="Z7" s="60" t="s">
        <v>100</v>
      </c>
      <c r="AA7" s="60" t="s">
        <v>100</v>
      </c>
      <c r="AB7" s="60" t="s">
        <v>101</v>
      </c>
      <c r="AC7" s="60" t="s">
        <v>101</v>
      </c>
      <c r="AD7" s="60" t="s">
        <v>101</v>
      </c>
      <c r="AE7" s="60" t="s">
        <v>101</v>
      </c>
      <c r="AF7" s="60" t="s">
        <v>101</v>
      </c>
      <c r="AG7" s="60" t="s">
        <v>102</v>
      </c>
      <c r="AH7" s="60" t="s">
        <v>103</v>
      </c>
      <c r="AI7" s="60" t="s">
        <v>104</v>
      </c>
      <c r="AJ7" s="60" t="s">
        <v>104</v>
      </c>
      <c r="AK7" s="60" t="s">
        <v>105</v>
      </c>
      <c r="AL7" s="60" t="s">
        <v>106</v>
      </c>
      <c r="AM7" s="60" t="s">
        <v>106</v>
      </c>
      <c r="AN7" s="60" t="s">
        <v>106</v>
      </c>
      <c r="AO7" s="61" t="s">
        <v>106</v>
      </c>
      <c r="AP7" s="98" t="s">
        <v>19</v>
      </c>
      <c r="AQ7" s="98" t="s">
        <v>47</v>
      </c>
      <c r="AR7" s="63" t="s">
        <v>150</v>
      </c>
      <c r="AS7" s="97" t="s">
        <v>86</v>
      </c>
      <c r="AT7" s="64" t="s">
        <v>92</v>
      </c>
      <c r="AU7" s="65" t="s">
        <v>92</v>
      </c>
      <c r="AV7" s="65" t="s">
        <v>92</v>
      </c>
      <c r="AW7" s="65" t="s">
        <v>92</v>
      </c>
      <c r="AX7" s="65" t="s">
        <v>92</v>
      </c>
      <c r="AY7" s="65" t="s">
        <v>92</v>
      </c>
      <c r="AZ7" s="65" t="s">
        <v>92</v>
      </c>
      <c r="BA7" s="65" t="s">
        <v>92</v>
      </c>
      <c r="BB7" s="65" t="s">
        <v>151</v>
      </c>
      <c r="BC7" s="65" t="s">
        <v>93</v>
      </c>
      <c r="BD7" s="65" t="s">
        <v>99</v>
      </c>
      <c r="BE7" s="65" t="s">
        <v>99</v>
      </c>
      <c r="BF7" s="65" t="s">
        <v>152</v>
      </c>
      <c r="BG7" s="65" t="s">
        <v>150</v>
      </c>
      <c r="BH7" s="66" t="s">
        <v>103</v>
      </c>
      <c r="BI7" s="98" t="s">
        <v>19</v>
      </c>
      <c r="BJ7" s="97" t="s">
        <v>88</v>
      </c>
      <c r="BK7" s="59" t="s">
        <v>173</v>
      </c>
      <c r="BL7" s="60" t="s">
        <v>173</v>
      </c>
      <c r="BM7" s="60" t="s">
        <v>174</v>
      </c>
      <c r="BN7" s="60" t="s">
        <v>96</v>
      </c>
      <c r="BO7" s="60" t="s">
        <v>97</v>
      </c>
      <c r="BP7" s="60" t="s">
        <v>97</v>
      </c>
      <c r="BQ7" s="60" t="s">
        <v>98</v>
      </c>
      <c r="BR7" s="60" t="s">
        <v>103</v>
      </c>
      <c r="BS7" s="60" t="s">
        <v>103</v>
      </c>
      <c r="BT7" s="61" t="s">
        <v>103</v>
      </c>
      <c r="BU7" s="98" t="s">
        <v>19</v>
      </c>
      <c r="BV7" s="103" t="s">
        <v>87</v>
      </c>
      <c r="BW7" s="70" t="s">
        <v>93</v>
      </c>
      <c r="BX7" s="71" t="s">
        <v>190</v>
      </c>
      <c r="BY7" s="71" t="s">
        <v>100</v>
      </c>
      <c r="BZ7" s="71" t="s">
        <v>101</v>
      </c>
      <c r="CA7" s="71" t="s">
        <v>150</v>
      </c>
      <c r="CB7" s="71" t="s">
        <v>191</v>
      </c>
      <c r="CC7" s="72" t="s">
        <v>191</v>
      </c>
    </row>
    <row r="8" spans="1:94" s="10" customFormat="1" x14ac:dyDescent="0.2">
      <c r="A8" s="95"/>
      <c r="B8" s="96"/>
      <c r="C8" s="96"/>
      <c r="D8" s="96"/>
      <c r="E8" s="96"/>
      <c r="F8" s="96"/>
      <c r="G8" s="97"/>
      <c r="H8" s="107"/>
      <c r="I8" s="58" t="s">
        <v>107</v>
      </c>
      <c r="J8" s="58" t="s">
        <v>54</v>
      </c>
      <c r="K8" s="58" t="s">
        <v>73</v>
      </c>
      <c r="L8" s="58" t="s">
        <v>68</v>
      </c>
      <c r="M8" s="58" t="s">
        <v>71</v>
      </c>
      <c r="N8" s="58" t="s">
        <v>60</v>
      </c>
      <c r="O8" s="58" t="s">
        <v>66</v>
      </c>
      <c r="P8" s="58" t="s">
        <v>108</v>
      </c>
      <c r="Q8" s="58" t="s">
        <v>78</v>
      </c>
      <c r="R8" s="58" t="s">
        <v>79</v>
      </c>
      <c r="S8" s="58" t="s">
        <v>109</v>
      </c>
      <c r="T8" s="58" t="s">
        <v>110</v>
      </c>
      <c r="U8" s="58" t="s">
        <v>111</v>
      </c>
      <c r="V8" s="58" t="s">
        <v>112</v>
      </c>
      <c r="W8" s="58" t="s">
        <v>113</v>
      </c>
      <c r="X8" s="58" t="s">
        <v>114</v>
      </c>
      <c r="Y8" s="58" t="s">
        <v>115</v>
      </c>
      <c r="Z8" s="58" t="s">
        <v>80</v>
      </c>
      <c r="AA8" s="58" t="s">
        <v>82</v>
      </c>
      <c r="AB8" s="58" t="s">
        <v>69</v>
      </c>
      <c r="AC8" s="58" t="s">
        <v>83</v>
      </c>
      <c r="AD8" s="58" t="s">
        <v>77</v>
      </c>
      <c r="AE8" s="58" t="s">
        <v>56</v>
      </c>
      <c r="AF8" s="58" t="s">
        <v>66</v>
      </c>
      <c r="AG8" s="58" t="s">
        <v>65</v>
      </c>
      <c r="AH8" s="58" t="s">
        <v>116</v>
      </c>
      <c r="AI8" s="58" t="s">
        <v>72</v>
      </c>
      <c r="AJ8" s="58" t="s">
        <v>69</v>
      </c>
      <c r="AK8" s="58" t="s">
        <v>117</v>
      </c>
      <c r="AL8" s="58" t="s">
        <v>61</v>
      </c>
      <c r="AM8" s="58" t="s">
        <v>62</v>
      </c>
      <c r="AN8" s="58" t="s">
        <v>64</v>
      </c>
      <c r="AO8" s="58" t="s">
        <v>74</v>
      </c>
      <c r="AP8" s="99"/>
      <c r="AQ8" s="99"/>
      <c r="AR8" s="38" t="s">
        <v>81</v>
      </c>
      <c r="AS8" s="97"/>
      <c r="AT8" s="67" t="s">
        <v>76</v>
      </c>
      <c r="AU8" s="58" t="s">
        <v>55</v>
      </c>
      <c r="AV8" s="58" t="s">
        <v>58</v>
      </c>
      <c r="AW8" s="58" t="s">
        <v>153</v>
      </c>
      <c r="AX8" s="58" t="s">
        <v>59</v>
      </c>
      <c r="AY8" s="58" t="s">
        <v>154</v>
      </c>
      <c r="AZ8" s="58" t="s">
        <v>155</v>
      </c>
      <c r="BA8" s="58" t="s">
        <v>81</v>
      </c>
      <c r="BB8" s="58" t="s">
        <v>75</v>
      </c>
      <c r="BC8" s="58" t="s">
        <v>63</v>
      </c>
      <c r="BD8" s="58" t="s">
        <v>156</v>
      </c>
      <c r="BE8" s="58" t="s">
        <v>157</v>
      </c>
      <c r="BF8" s="58" t="s">
        <v>62</v>
      </c>
      <c r="BG8" s="58" t="s">
        <v>56</v>
      </c>
      <c r="BH8" s="68" t="s">
        <v>158</v>
      </c>
      <c r="BI8" s="99"/>
      <c r="BJ8" s="97"/>
      <c r="BK8" s="67" t="s">
        <v>67</v>
      </c>
      <c r="BL8" s="58" t="s">
        <v>71</v>
      </c>
      <c r="BM8" s="58" t="s">
        <v>57</v>
      </c>
      <c r="BN8" s="58" t="s">
        <v>70</v>
      </c>
      <c r="BO8" s="58" t="s">
        <v>175</v>
      </c>
      <c r="BP8" s="58" t="s">
        <v>176</v>
      </c>
      <c r="BQ8" s="58" t="s">
        <v>177</v>
      </c>
      <c r="BR8" s="58" t="s">
        <v>178</v>
      </c>
      <c r="BS8" s="58" t="s">
        <v>179</v>
      </c>
      <c r="BT8" s="68" t="s">
        <v>180</v>
      </c>
      <c r="BU8" s="99"/>
      <c r="BV8" s="104"/>
      <c r="BW8" s="67" t="s">
        <v>62</v>
      </c>
      <c r="BX8" s="58" t="s">
        <v>54</v>
      </c>
      <c r="BY8" s="58" t="s">
        <v>60</v>
      </c>
      <c r="BZ8" s="58" t="s">
        <v>192</v>
      </c>
      <c r="CA8" s="58" t="s">
        <v>71</v>
      </c>
      <c r="CB8" s="58" t="s">
        <v>63</v>
      </c>
      <c r="CC8" s="68" t="s">
        <v>65</v>
      </c>
    </row>
    <row r="9" spans="1:94" s="1" customFormat="1" x14ac:dyDescent="0.2">
      <c r="A9" s="74" t="s">
        <v>18</v>
      </c>
      <c r="B9" s="75"/>
      <c r="C9" s="75"/>
      <c r="D9" s="75"/>
      <c r="E9" s="75"/>
      <c r="F9" s="76"/>
      <c r="G9" s="35"/>
      <c r="H9" s="18">
        <f t="shared" ref="H9" si="0">SUM(H10:H13)</f>
        <v>0</v>
      </c>
      <c r="I9" s="18">
        <f t="shared" ref="I9" si="1">SUM(I10:I13)</f>
        <v>0</v>
      </c>
      <c r="J9" s="18">
        <f t="shared" ref="J9:L9" si="2">SUM(J10:J13)</f>
        <v>0</v>
      </c>
      <c r="K9" s="18">
        <f t="shared" si="2"/>
        <v>0</v>
      </c>
      <c r="L9" s="18">
        <f t="shared" si="2"/>
        <v>0</v>
      </c>
      <c r="M9" s="18">
        <f t="shared" ref="M9:N9" si="3">SUM(M10:M13)</f>
        <v>0</v>
      </c>
      <c r="N9" s="18">
        <f t="shared" si="3"/>
        <v>0</v>
      </c>
      <c r="O9" s="18">
        <f t="shared" ref="O9:R9" si="4">SUM(O10:O13)</f>
        <v>0</v>
      </c>
      <c r="P9" s="18">
        <f t="shared" si="4"/>
        <v>0</v>
      </c>
      <c r="Q9" s="18">
        <f t="shared" si="4"/>
        <v>0</v>
      </c>
      <c r="R9" s="18">
        <f t="shared" si="4"/>
        <v>0</v>
      </c>
      <c r="S9" s="18">
        <f t="shared" ref="S9:Z9" si="5">SUM(S10:S13)</f>
        <v>0</v>
      </c>
      <c r="T9" s="18">
        <f t="shared" si="5"/>
        <v>0</v>
      </c>
      <c r="U9" s="18">
        <f t="shared" si="5"/>
        <v>0</v>
      </c>
      <c r="V9" s="18">
        <f t="shared" si="5"/>
        <v>0</v>
      </c>
      <c r="W9" s="18">
        <f t="shared" si="5"/>
        <v>0</v>
      </c>
      <c r="X9" s="18">
        <f t="shared" si="5"/>
        <v>0</v>
      </c>
      <c r="Y9" s="18">
        <f t="shared" si="5"/>
        <v>0</v>
      </c>
      <c r="Z9" s="18">
        <f t="shared" si="5"/>
        <v>0</v>
      </c>
      <c r="AA9" s="18">
        <f t="shared" ref="AA9:AO9" si="6">SUM(AA10:AA13)</f>
        <v>0</v>
      </c>
      <c r="AB9" s="18">
        <f t="shared" si="6"/>
        <v>0</v>
      </c>
      <c r="AC9" s="18">
        <f t="shared" si="6"/>
        <v>0</v>
      </c>
      <c r="AD9" s="18">
        <f t="shared" si="6"/>
        <v>0</v>
      </c>
      <c r="AE9" s="18">
        <f t="shared" si="6"/>
        <v>0</v>
      </c>
      <c r="AF9" s="18">
        <f t="shared" si="6"/>
        <v>0</v>
      </c>
      <c r="AG9" s="18">
        <f t="shared" si="6"/>
        <v>0</v>
      </c>
      <c r="AH9" s="18">
        <f t="shared" si="6"/>
        <v>0</v>
      </c>
      <c r="AI9" s="18">
        <f t="shared" si="6"/>
        <v>0</v>
      </c>
      <c r="AJ9" s="18">
        <f t="shared" si="6"/>
        <v>0</v>
      </c>
      <c r="AK9" s="18">
        <f t="shared" si="6"/>
        <v>0</v>
      </c>
      <c r="AL9" s="18">
        <f t="shared" si="6"/>
        <v>0</v>
      </c>
      <c r="AM9" s="18">
        <f t="shared" si="6"/>
        <v>0</v>
      </c>
      <c r="AN9" s="18">
        <f t="shared" si="6"/>
        <v>0</v>
      </c>
      <c r="AO9" s="18">
        <f t="shared" si="6"/>
        <v>0</v>
      </c>
      <c r="AP9" s="17"/>
      <c r="AQ9" s="18">
        <v>0</v>
      </c>
      <c r="AR9" s="18">
        <v>0</v>
      </c>
      <c r="AS9" s="30">
        <f t="shared" ref="AS9" si="7">SUM(AS10:AS13)</f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7"/>
      <c r="BJ9" s="45">
        <f t="shared" ref="BJ9" si="8">SUM(BJ10:BJ13)</f>
        <v>0</v>
      </c>
      <c r="BK9" s="18">
        <v>0</v>
      </c>
      <c r="BL9" s="18">
        <v>0</v>
      </c>
      <c r="BM9" s="18">
        <v>0</v>
      </c>
      <c r="BN9" s="18">
        <v>0</v>
      </c>
      <c r="BO9" s="18">
        <v>0</v>
      </c>
      <c r="BP9" s="18">
        <v>0</v>
      </c>
      <c r="BQ9" s="18">
        <v>0</v>
      </c>
      <c r="BR9" s="18">
        <v>0</v>
      </c>
      <c r="BS9" s="18">
        <v>0</v>
      </c>
      <c r="BT9" s="18">
        <v>0</v>
      </c>
      <c r="BU9" s="17"/>
      <c r="BV9" s="30">
        <f t="shared" ref="BV9" si="9">SUM(BV10:BV13)</f>
        <v>0</v>
      </c>
      <c r="BW9" s="18">
        <f t="shared" ref="BW9:CC9" si="10">SUM(BW10:BW13)</f>
        <v>0</v>
      </c>
      <c r="BX9" s="18">
        <f t="shared" si="10"/>
        <v>0</v>
      </c>
      <c r="BY9" s="18">
        <f t="shared" si="10"/>
        <v>0</v>
      </c>
      <c r="BZ9" s="18">
        <f t="shared" ref="BZ9:CB9" si="11">SUM(BZ10:BZ13)</f>
        <v>0</v>
      </c>
      <c r="CA9" s="18">
        <f t="shared" si="11"/>
        <v>0</v>
      </c>
      <c r="CB9" s="18">
        <f t="shared" si="11"/>
        <v>0</v>
      </c>
      <c r="CC9" s="18">
        <f t="shared" si="10"/>
        <v>0</v>
      </c>
    </row>
    <row r="10" spans="1:94" s="1" customFormat="1" x14ac:dyDescent="0.2">
      <c r="A10" s="84" t="s">
        <v>26</v>
      </c>
      <c r="B10" s="84"/>
      <c r="C10" s="84"/>
      <c r="D10" s="84"/>
      <c r="E10" s="84"/>
      <c r="F10" s="84"/>
      <c r="G10" s="13" t="s">
        <v>11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 t="s">
        <v>11</v>
      </c>
      <c r="AQ10" s="13">
        <v>0</v>
      </c>
      <c r="AR10" s="13">
        <v>0</v>
      </c>
      <c r="AS10" s="28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 t="s">
        <v>11</v>
      </c>
      <c r="BJ10" s="46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 t="s">
        <v>11</v>
      </c>
      <c r="BV10" s="28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</row>
    <row r="11" spans="1:94" s="1" customFormat="1" x14ac:dyDescent="0.2">
      <c r="A11" s="84" t="s">
        <v>27</v>
      </c>
      <c r="B11" s="84"/>
      <c r="C11" s="84"/>
      <c r="D11" s="84"/>
      <c r="E11" s="84"/>
      <c r="F11" s="84"/>
      <c r="G11" s="13" t="s">
        <v>11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 t="s">
        <v>11</v>
      </c>
      <c r="AQ11" s="13">
        <v>0</v>
      </c>
      <c r="AR11" s="13">
        <v>0</v>
      </c>
      <c r="AS11" s="28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 t="s">
        <v>11</v>
      </c>
      <c r="BJ11" s="46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 t="s">
        <v>11</v>
      </c>
      <c r="BV11" s="28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</row>
    <row r="12" spans="1:94" s="1" customFormat="1" x14ac:dyDescent="0.2">
      <c r="A12" s="84" t="s">
        <v>17</v>
      </c>
      <c r="B12" s="84"/>
      <c r="C12" s="84"/>
      <c r="D12" s="84"/>
      <c r="E12" s="84"/>
      <c r="F12" s="84"/>
      <c r="G12" s="13" t="s">
        <v>11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11</v>
      </c>
      <c r="AQ12" s="13">
        <v>0</v>
      </c>
      <c r="AR12" s="13">
        <v>0</v>
      </c>
      <c r="AS12" s="28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 t="s">
        <v>11</v>
      </c>
      <c r="BJ12" s="46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 t="s">
        <v>11</v>
      </c>
      <c r="BV12" s="28">
        <v>0</v>
      </c>
      <c r="BW12" s="13">
        <v>0</v>
      </c>
      <c r="BX12" s="13">
        <v>0</v>
      </c>
      <c r="BY12" s="13">
        <v>0</v>
      </c>
      <c r="BZ12" s="13">
        <v>0</v>
      </c>
      <c r="CA12" s="13">
        <v>0</v>
      </c>
      <c r="CB12" s="13">
        <v>0</v>
      </c>
      <c r="CC12" s="13">
        <v>0</v>
      </c>
    </row>
    <row r="13" spans="1:94" s="1" customFormat="1" x14ac:dyDescent="0.2">
      <c r="A13" s="84" t="s">
        <v>16</v>
      </c>
      <c r="B13" s="84"/>
      <c r="C13" s="84"/>
      <c r="D13" s="84"/>
      <c r="E13" s="84"/>
      <c r="F13" s="84"/>
      <c r="G13" s="13" t="s">
        <v>15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15</v>
      </c>
      <c r="AQ13" s="13">
        <v>0</v>
      </c>
      <c r="AR13" s="13">
        <v>0</v>
      </c>
      <c r="AS13" s="28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 t="s">
        <v>15</v>
      </c>
      <c r="BJ13" s="46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 t="s">
        <v>15</v>
      </c>
      <c r="BV13" s="28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</row>
    <row r="14" spans="1:94" s="1" customFormat="1" ht="23.85" customHeight="1" x14ac:dyDescent="0.2">
      <c r="A14" s="89" t="s">
        <v>14</v>
      </c>
      <c r="B14" s="90"/>
      <c r="C14" s="90"/>
      <c r="D14" s="90"/>
      <c r="E14" s="90"/>
      <c r="F14" s="91"/>
      <c r="G14" s="12"/>
      <c r="H14" s="11">
        <f t="shared" ref="H14" si="12">SUM(H15:H21)</f>
        <v>4.6500000000000004</v>
      </c>
      <c r="I14" s="11">
        <f t="shared" ref="I14:K14" si="13">SUM(I15:I21)</f>
        <v>18213.12</v>
      </c>
      <c r="J14" s="11">
        <f t="shared" si="13"/>
        <v>27096.480000000003</v>
      </c>
      <c r="K14" s="11">
        <f t="shared" si="13"/>
        <v>27096.480000000003</v>
      </c>
      <c r="L14" s="11">
        <f t="shared" ref="L14:M14" si="14">SUM(L15:L21)</f>
        <v>25260.660000000003</v>
      </c>
      <c r="M14" s="11">
        <f t="shared" si="14"/>
        <v>33848.280000000006</v>
      </c>
      <c r="N14" s="11">
        <f t="shared" ref="N14:Q14" si="15">SUM(N15:N21)</f>
        <v>29188.980000000003</v>
      </c>
      <c r="O14" s="11">
        <f t="shared" si="15"/>
        <v>53199.72</v>
      </c>
      <c r="P14" s="11">
        <f t="shared" si="15"/>
        <v>33117.300000000003</v>
      </c>
      <c r="Q14" s="11">
        <f t="shared" si="15"/>
        <v>22861.260000000002</v>
      </c>
      <c r="R14" s="11">
        <f t="shared" ref="R14:Y14" si="16">SUM(R15:R21)</f>
        <v>22492.980000000003</v>
      </c>
      <c r="S14" s="11">
        <f t="shared" si="16"/>
        <v>30238.019999999997</v>
      </c>
      <c r="T14" s="11">
        <f t="shared" si="16"/>
        <v>33106.14</v>
      </c>
      <c r="U14" s="11">
        <f t="shared" si="16"/>
        <v>27012.78</v>
      </c>
      <c r="V14" s="11">
        <f t="shared" si="16"/>
        <v>22359.059999999998</v>
      </c>
      <c r="W14" s="11">
        <f t="shared" si="16"/>
        <v>39986.28</v>
      </c>
      <c r="X14" s="11">
        <f t="shared" si="16"/>
        <v>39601.26</v>
      </c>
      <c r="Y14" s="11">
        <f t="shared" si="16"/>
        <v>40276.44</v>
      </c>
      <c r="Z14" s="11">
        <f t="shared" ref="Z14:AO14" si="17">SUM(Z15:Z21)</f>
        <v>22989.599999999999</v>
      </c>
      <c r="AA14" s="11">
        <f t="shared" si="17"/>
        <v>33502.32</v>
      </c>
      <c r="AB14" s="11">
        <f t="shared" si="17"/>
        <v>22576.680000000004</v>
      </c>
      <c r="AC14" s="11">
        <f t="shared" si="17"/>
        <v>25589.88</v>
      </c>
      <c r="AD14" s="11">
        <f t="shared" si="17"/>
        <v>26956.980000000003</v>
      </c>
      <c r="AE14" s="11">
        <f t="shared" si="17"/>
        <v>27090.9</v>
      </c>
      <c r="AF14" s="11">
        <f t="shared" si="17"/>
        <v>40745.160000000003</v>
      </c>
      <c r="AG14" s="11">
        <f t="shared" si="17"/>
        <v>23346.720000000001</v>
      </c>
      <c r="AH14" s="11">
        <f t="shared" si="17"/>
        <v>24261.84</v>
      </c>
      <c r="AI14" s="11">
        <f t="shared" si="17"/>
        <v>23419.260000000002</v>
      </c>
      <c r="AJ14" s="11">
        <f t="shared" si="17"/>
        <v>23207.22</v>
      </c>
      <c r="AK14" s="11">
        <f t="shared" si="17"/>
        <v>29880.9</v>
      </c>
      <c r="AL14" s="11">
        <f t="shared" si="17"/>
        <v>40371.300000000003</v>
      </c>
      <c r="AM14" s="11">
        <f t="shared" si="17"/>
        <v>23486.22</v>
      </c>
      <c r="AN14" s="11">
        <f t="shared" si="17"/>
        <v>39969.539999999994</v>
      </c>
      <c r="AO14" s="11">
        <f t="shared" si="17"/>
        <v>27375.480000000003</v>
      </c>
      <c r="AP14" s="12"/>
      <c r="AQ14" s="11">
        <v>11.129999999999999</v>
      </c>
      <c r="AR14" s="11">
        <f t="shared" ref="AR14" si="18">SUM(AR15:AR21)</f>
        <v>10778.292000000001</v>
      </c>
      <c r="AS14" s="27">
        <f t="shared" ref="AS14" si="19">SUM(AS15:AS21)</f>
        <v>5.0999999999999996</v>
      </c>
      <c r="AT14" s="11">
        <f t="shared" ref="AT14" si="20">SUM(AT15:AT21)</f>
        <v>30141</v>
      </c>
      <c r="AU14" s="11">
        <f t="shared" ref="AU14:AV14" si="21">SUM(AU15:AU21)</f>
        <v>36775.08</v>
      </c>
      <c r="AV14" s="11">
        <f t="shared" si="21"/>
        <v>43531.56</v>
      </c>
      <c r="AW14" s="11">
        <f t="shared" ref="AW14:AZ14" si="22">SUM(AW15:AW21)</f>
        <v>43531.56</v>
      </c>
      <c r="AX14" s="11">
        <f t="shared" si="22"/>
        <v>43745.759999999995</v>
      </c>
      <c r="AY14" s="11">
        <f t="shared" si="22"/>
        <v>25269.48</v>
      </c>
      <c r="AZ14" s="11">
        <f t="shared" si="22"/>
        <v>25257.239999999998</v>
      </c>
      <c r="BA14" s="11">
        <f t="shared" ref="BA14:BG14" si="23">SUM(BA15:BA21)</f>
        <v>43690.68</v>
      </c>
      <c r="BB14" s="11">
        <f t="shared" si="23"/>
        <v>73641.959999999992</v>
      </c>
      <c r="BC14" s="11">
        <f t="shared" si="23"/>
        <v>32032.080000000002</v>
      </c>
      <c r="BD14" s="11">
        <f t="shared" si="23"/>
        <v>26964.720000000001</v>
      </c>
      <c r="BE14" s="11">
        <f t="shared" si="23"/>
        <v>24926.760000000002</v>
      </c>
      <c r="BF14" s="11">
        <f t="shared" si="23"/>
        <v>25367.4</v>
      </c>
      <c r="BG14" s="11">
        <f t="shared" si="23"/>
        <v>10612.08</v>
      </c>
      <c r="BH14" s="11">
        <f t="shared" ref="BH14:BK14" si="24">SUM(BH15:BH21)</f>
        <v>25049.16</v>
      </c>
      <c r="BI14" s="12"/>
      <c r="BJ14" s="31">
        <f t="shared" si="24"/>
        <v>5.0999999999999996</v>
      </c>
      <c r="BK14" s="11">
        <f t="shared" si="24"/>
        <v>31952.52</v>
      </c>
      <c r="BL14" s="11">
        <f t="shared" ref="BL14:BM14" si="25">SUM(BL15:BL21)</f>
        <v>52613.64</v>
      </c>
      <c r="BM14" s="11">
        <f t="shared" si="25"/>
        <v>22154.400000000001</v>
      </c>
      <c r="BN14" s="11">
        <f t="shared" ref="BN14:BS14" si="26">SUM(BN15:BN21)</f>
        <v>95924.88</v>
      </c>
      <c r="BO14" s="11">
        <f t="shared" si="26"/>
        <v>35459.279999999999</v>
      </c>
      <c r="BP14" s="11">
        <f t="shared" si="26"/>
        <v>29951.279999999999</v>
      </c>
      <c r="BQ14" s="11">
        <f t="shared" si="26"/>
        <v>18415.080000000002</v>
      </c>
      <c r="BR14" s="11">
        <f t="shared" si="26"/>
        <v>34749.360000000001</v>
      </c>
      <c r="BS14" s="11">
        <f t="shared" si="26"/>
        <v>30612.239999999998</v>
      </c>
      <c r="BT14" s="11">
        <f t="shared" ref="BT14" si="27">SUM(BT15:BT21)</f>
        <v>32289.120000000003</v>
      </c>
      <c r="BU14" s="12"/>
      <c r="BV14" s="27">
        <f t="shared" ref="BV14" si="28">SUM(BV15:BV21)</f>
        <v>4.6500000000000004</v>
      </c>
      <c r="BW14" s="11">
        <f t="shared" ref="BW14:CC14" si="29">SUM(BW15:BW21)</f>
        <v>29490.300000000003</v>
      </c>
      <c r="BX14" s="11">
        <f t="shared" si="29"/>
        <v>57909.240000000005</v>
      </c>
      <c r="BY14" s="11">
        <f t="shared" si="29"/>
        <v>33044.760000000009</v>
      </c>
      <c r="BZ14" s="11">
        <f t="shared" ref="BZ14:CB14" si="30">SUM(BZ15:BZ21)</f>
        <v>32040.360000000004</v>
      </c>
      <c r="CA14" s="11">
        <f t="shared" si="30"/>
        <v>23860.080000000002</v>
      </c>
      <c r="CB14" s="11">
        <f t="shared" si="30"/>
        <v>23999.58</v>
      </c>
      <c r="CC14" s="11">
        <f t="shared" si="29"/>
        <v>24256.260000000002</v>
      </c>
    </row>
    <row r="15" spans="1:94" s="1" customFormat="1" x14ac:dyDescent="0.2">
      <c r="A15" s="84" t="s">
        <v>40</v>
      </c>
      <c r="B15" s="84"/>
      <c r="C15" s="84"/>
      <c r="D15" s="84"/>
      <c r="E15" s="84"/>
      <c r="F15" s="84"/>
      <c r="G15" s="13" t="s">
        <v>41</v>
      </c>
      <c r="H15" s="13">
        <v>1.08</v>
      </c>
      <c r="I15" s="13">
        <f>1.08*12*I35</f>
        <v>4230.1440000000002</v>
      </c>
      <c r="J15" s="13">
        <f t="shared" ref="J15:K15" si="31">1.08*12*J35</f>
        <v>6293.3760000000011</v>
      </c>
      <c r="K15" s="13">
        <f t="shared" si="31"/>
        <v>6293.3760000000011</v>
      </c>
      <c r="L15" s="13">
        <f t="shared" ref="L15:AO15" si="32">1.08*12*L35</f>
        <v>5866.9920000000002</v>
      </c>
      <c r="M15" s="13">
        <f t="shared" si="32"/>
        <v>7861.536000000001</v>
      </c>
      <c r="N15" s="13">
        <f t="shared" si="32"/>
        <v>6779.3760000000011</v>
      </c>
      <c r="O15" s="13">
        <f t="shared" si="32"/>
        <v>12356.064</v>
      </c>
      <c r="P15" s="13">
        <f t="shared" si="32"/>
        <v>7691.76</v>
      </c>
      <c r="Q15" s="13">
        <f t="shared" si="32"/>
        <v>5309.7120000000004</v>
      </c>
      <c r="R15" s="13">
        <f t="shared" si="32"/>
        <v>5224.1760000000004</v>
      </c>
      <c r="S15" s="13">
        <f t="shared" si="32"/>
        <v>7023.0240000000003</v>
      </c>
      <c r="T15" s="13">
        <f t="shared" si="32"/>
        <v>7689.1679999999997</v>
      </c>
      <c r="U15" s="13">
        <f t="shared" si="32"/>
        <v>6273.9360000000006</v>
      </c>
      <c r="V15" s="13">
        <f t="shared" si="32"/>
        <v>5193.0720000000001</v>
      </c>
      <c r="W15" s="13">
        <f t="shared" si="32"/>
        <v>9287.1360000000004</v>
      </c>
      <c r="X15" s="13">
        <f t="shared" si="32"/>
        <v>9197.7120000000014</v>
      </c>
      <c r="Y15" s="13">
        <f t="shared" si="32"/>
        <v>9354.5280000000002</v>
      </c>
      <c r="Z15" s="13">
        <f t="shared" si="32"/>
        <v>5339.52</v>
      </c>
      <c r="AA15" s="13">
        <f t="shared" si="32"/>
        <v>7781.1840000000002</v>
      </c>
      <c r="AB15" s="13">
        <f t="shared" si="32"/>
        <v>5243.6160000000009</v>
      </c>
      <c r="AC15" s="13">
        <f t="shared" si="32"/>
        <v>5943.456000000001</v>
      </c>
      <c r="AD15" s="13">
        <f t="shared" si="32"/>
        <v>6260.9760000000006</v>
      </c>
      <c r="AE15" s="13">
        <f t="shared" si="32"/>
        <v>6292.0800000000008</v>
      </c>
      <c r="AF15" s="13">
        <f t="shared" si="32"/>
        <v>9463.3920000000016</v>
      </c>
      <c r="AG15" s="13">
        <f t="shared" si="32"/>
        <v>5422.4639999999999</v>
      </c>
      <c r="AH15" s="13">
        <f t="shared" si="32"/>
        <v>5635.0080000000007</v>
      </c>
      <c r="AI15" s="13">
        <f t="shared" si="32"/>
        <v>5439.3119999999999</v>
      </c>
      <c r="AJ15" s="13">
        <f t="shared" si="32"/>
        <v>5390.0640000000003</v>
      </c>
      <c r="AK15" s="13">
        <f t="shared" si="32"/>
        <v>6940.0800000000008</v>
      </c>
      <c r="AL15" s="13">
        <f t="shared" si="32"/>
        <v>9376.5600000000013</v>
      </c>
      <c r="AM15" s="13">
        <f t="shared" si="32"/>
        <v>5454.8640000000005</v>
      </c>
      <c r="AN15" s="13">
        <f t="shared" si="32"/>
        <v>9283.2479999999996</v>
      </c>
      <c r="AO15" s="13">
        <f t="shared" si="32"/>
        <v>6358.1760000000004</v>
      </c>
      <c r="AP15" s="13" t="s">
        <v>41</v>
      </c>
      <c r="AQ15" s="13">
        <v>0.95</v>
      </c>
      <c r="AR15" s="13">
        <f>0.95*12*AR35</f>
        <v>919.9799999999999</v>
      </c>
      <c r="AS15" s="28">
        <v>1.04</v>
      </c>
      <c r="AT15" s="13">
        <f t="shared" ref="AT15:BH15" si="33">1.04*12*AT35</f>
        <v>6146.4000000000005</v>
      </c>
      <c r="AU15" s="13">
        <f t="shared" si="33"/>
        <v>7499.232</v>
      </c>
      <c r="AV15" s="13">
        <f t="shared" si="33"/>
        <v>8877.0239999999994</v>
      </c>
      <c r="AW15" s="13">
        <f t="shared" si="33"/>
        <v>8877.0239999999994</v>
      </c>
      <c r="AX15" s="13">
        <f t="shared" si="33"/>
        <v>8920.7039999999997</v>
      </c>
      <c r="AY15" s="13">
        <f t="shared" si="33"/>
        <v>5152.9920000000002</v>
      </c>
      <c r="AZ15" s="13">
        <f t="shared" si="33"/>
        <v>5150.4960000000001</v>
      </c>
      <c r="BA15" s="13">
        <f t="shared" si="33"/>
        <v>8909.4719999999998</v>
      </c>
      <c r="BB15" s="13">
        <f t="shared" si="33"/>
        <v>15017.183999999999</v>
      </c>
      <c r="BC15" s="13">
        <f t="shared" si="33"/>
        <v>6532.0320000000002</v>
      </c>
      <c r="BD15" s="13">
        <f t="shared" si="33"/>
        <v>5498.6880000000001</v>
      </c>
      <c r="BE15" s="13">
        <f t="shared" si="33"/>
        <v>5083.1040000000003</v>
      </c>
      <c r="BF15" s="13">
        <f t="shared" si="33"/>
        <v>5172.96</v>
      </c>
      <c r="BG15" s="13">
        <f t="shared" si="33"/>
        <v>2164.0320000000002</v>
      </c>
      <c r="BH15" s="13">
        <f t="shared" si="33"/>
        <v>5108.0640000000003</v>
      </c>
      <c r="BI15" s="13" t="s">
        <v>41</v>
      </c>
      <c r="BJ15" s="46">
        <v>1.04</v>
      </c>
      <c r="BK15" s="13">
        <f t="shared" ref="BK15:BT15" si="34">1.04*12*BK35</f>
        <v>6515.8080000000009</v>
      </c>
      <c r="BL15" s="13">
        <f t="shared" si="34"/>
        <v>10729.056</v>
      </c>
      <c r="BM15" s="13">
        <f t="shared" si="34"/>
        <v>4517.76</v>
      </c>
      <c r="BN15" s="13">
        <f t="shared" si="34"/>
        <v>19561.152000000002</v>
      </c>
      <c r="BO15" s="13">
        <f t="shared" si="34"/>
        <v>7230.9120000000003</v>
      </c>
      <c r="BP15" s="13">
        <f t="shared" si="34"/>
        <v>6107.7119999999995</v>
      </c>
      <c r="BQ15" s="13">
        <f t="shared" si="34"/>
        <v>3755.232</v>
      </c>
      <c r="BR15" s="13">
        <f t="shared" si="34"/>
        <v>7086.1439999999993</v>
      </c>
      <c r="BS15" s="13">
        <f t="shared" si="34"/>
        <v>6242.4960000000001</v>
      </c>
      <c r="BT15" s="13">
        <f t="shared" si="34"/>
        <v>6584.4480000000003</v>
      </c>
      <c r="BU15" s="13" t="s">
        <v>41</v>
      </c>
      <c r="BV15" s="28">
        <v>1.08</v>
      </c>
      <c r="BW15" s="13">
        <f t="shared" ref="BW15:BX15" si="35">1.08*12*BW35</f>
        <v>6849.3600000000006</v>
      </c>
      <c r="BX15" s="13">
        <f t="shared" si="35"/>
        <v>13449.888000000001</v>
      </c>
      <c r="BY15" s="13">
        <f t="shared" ref="BY15:CC15" si="36">1.08*12*BY35</f>
        <v>7674.9120000000012</v>
      </c>
      <c r="BZ15" s="13">
        <f t="shared" si="36"/>
        <v>7441.6320000000014</v>
      </c>
      <c r="CA15" s="13">
        <f t="shared" si="36"/>
        <v>5541.6960000000008</v>
      </c>
      <c r="CB15" s="13">
        <f t="shared" ref="CB15" si="37">1.08*12*CB35</f>
        <v>5574.0960000000005</v>
      </c>
      <c r="CC15" s="13">
        <f t="shared" si="36"/>
        <v>5633.7120000000004</v>
      </c>
    </row>
    <row r="16" spans="1:94" s="1" customFormat="1" x14ac:dyDescent="0.2">
      <c r="A16" s="84" t="s">
        <v>31</v>
      </c>
      <c r="B16" s="84"/>
      <c r="C16" s="84"/>
      <c r="D16" s="84"/>
      <c r="E16" s="84"/>
      <c r="F16" s="84"/>
      <c r="G16" s="13" t="s">
        <v>13</v>
      </c>
      <c r="H16" s="13">
        <v>0.41</v>
      </c>
      <c r="I16" s="13">
        <f>0.41*12*I35</f>
        <v>1605.8879999999999</v>
      </c>
      <c r="J16" s="13">
        <f t="shared" ref="J16:K16" si="38">0.41*12*J35</f>
        <v>2389.152</v>
      </c>
      <c r="K16" s="13">
        <f t="shared" si="38"/>
        <v>2389.152</v>
      </c>
      <c r="L16" s="13">
        <f t="shared" ref="L16:AO16" si="39">0.41*12*L35</f>
        <v>2227.2840000000001</v>
      </c>
      <c r="M16" s="13">
        <f t="shared" si="39"/>
        <v>2984.4720000000002</v>
      </c>
      <c r="N16" s="13">
        <f t="shared" si="39"/>
        <v>2573.652</v>
      </c>
      <c r="O16" s="13">
        <f t="shared" si="39"/>
        <v>4690.7280000000001</v>
      </c>
      <c r="P16" s="13">
        <f t="shared" si="39"/>
        <v>2920.02</v>
      </c>
      <c r="Q16" s="13">
        <f t="shared" si="39"/>
        <v>2015.7239999999999</v>
      </c>
      <c r="R16" s="13">
        <f t="shared" si="39"/>
        <v>1983.2520000000002</v>
      </c>
      <c r="S16" s="13">
        <f t="shared" si="39"/>
        <v>2666.1479999999997</v>
      </c>
      <c r="T16" s="13">
        <f t="shared" si="39"/>
        <v>2919.0359999999996</v>
      </c>
      <c r="U16" s="13">
        <f t="shared" si="39"/>
        <v>2381.7719999999999</v>
      </c>
      <c r="V16" s="13">
        <f t="shared" si="39"/>
        <v>1971.444</v>
      </c>
      <c r="W16" s="13">
        <f t="shared" si="39"/>
        <v>3525.672</v>
      </c>
      <c r="X16" s="13">
        <f t="shared" si="39"/>
        <v>3491.7240000000002</v>
      </c>
      <c r="Y16" s="13">
        <f t="shared" si="39"/>
        <v>3551.2559999999999</v>
      </c>
      <c r="Z16" s="13">
        <f t="shared" si="39"/>
        <v>2027.04</v>
      </c>
      <c r="AA16" s="13">
        <f t="shared" si="39"/>
        <v>2953.9679999999998</v>
      </c>
      <c r="AB16" s="13">
        <f t="shared" si="39"/>
        <v>1990.6320000000001</v>
      </c>
      <c r="AC16" s="13">
        <f t="shared" si="39"/>
        <v>2256.3119999999999</v>
      </c>
      <c r="AD16" s="13">
        <f t="shared" si="39"/>
        <v>2376.8519999999999</v>
      </c>
      <c r="AE16" s="13">
        <f t="shared" si="39"/>
        <v>2388.66</v>
      </c>
      <c r="AF16" s="13">
        <f t="shared" si="39"/>
        <v>3592.5840000000003</v>
      </c>
      <c r="AG16" s="13">
        <f t="shared" si="39"/>
        <v>2058.5279999999998</v>
      </c>
      <c r="AH16" s="13">
        <f t="shared" si="39"/>
        <v>2139.2159999999999</v>
      </c>
      <c r="AI16" s="13">
        <f t="shared" si="39"/>
        <v>2064.924</v>
      </c>
      <c r="AJ16" s="13">
        <f t="shared" si="39"/>
        <v>2046.2279999999998</v>
      </c>
      <c r="AK16" s="13">
        <f t="shared" si="39"/>
        <v>2634.66</v>
      </c>
      <c r="AL16" s="13">
        <f t="shared" si="39"/>
        <v>3559.62</v>
      </c>
      <c r="AM16" s="13">
        <f t="shared" si="39"/>
        <v>2070.828</v>
      </c>
      <c r="AN16" s="13">
        <f t="shared" si="39"/>
        <v>3524.1959999999999</v>
      </c>
      <c r="AO16" s="13">
        <f t="shared" si="39"/>
        <v>2413.752</v>
      </c>
      <c r="AP16" s="13" t="s">
        <v>13</v>
      </c>
      <c r="AQ16" s="13">
        <v>0.89</v>
      </c>
      <c r="AR16" s="13">
        <f>0.89*12*AR35</f>
        <v>861.87599999999998</v>
      </c>
      <c r="AS16" s="28">
        <v>0.95</v>
      </c>
      <c r="AT16" s="13">
        <f t="shared" ref="AT16:BH16" si="40">0.95*12*AT35</f>
        <v>5614.4999999999991</v>
      </c>
      <c r="AU16" s="13">
        <f t="shared" si="40"/>
        <v>6850.2599999999993</v>
      </c>
      <c r="AV16" s="13">
        <f t="shared" si="40"/>
        <v>8108.8199999999988</v>
      </c>
      <c r="AW16" s="13">
        <f t="shared" si="40"/>
        <v>8108.8199999999988</v>
      </c>
      <c r="AX16" s="13">
        <f t="shared" si="40"/>
        <v>8148.7199999999984</v>
      </c>
      <c r="AY16" s="13">
        <f t="shared" si="40"/>
        <v>4707.0599999999995</v>
      </c>
      <c r="AZ16" s="13">
        <f t="shared" si="40"/>
        <v>4704.7799999999988</v>
      </c>
      <c r="BA16" s="13">
        <f t="shared" si="40"/>
        <v>8138.4599999999991</v>
      </c>
      <c r="BB16" s="13">
        <f t="shared" si="40"/>
        <v>13717.619999999997</v>
      </c>
      <c r="BC16" s="13">
        <f t="shared" si="40"/>
        <v>5966.7599999999993</v>
      </c>
      <c r="BD16" s="13">
        <f t="shared" si="40"/>
        <v>5022.8399999999992</v>
      </c>
      <c r="BE16" s="13">
        <f t="shared" si="40"/>
        <v>4643.2199999999993</v>
      </c>
      <c r="BF16" s="13">
        <f t="shared" si="40"/>
        <v>4725.2999999999993</v>
      </c>
      <c r="BG16" s="13">
        <f t="shared" si="40"/>
        <v>1976.7599999999998</v>
      </c>
      <c r="BH16" s="13">
        <f t="shared" si="40"/>
        <v>4666.0199999999995</v>
      </c>
      <c r="BI16" s="13" t="s">
        <v>13</v>
      </c>
      <c r="BJ16" s="46">
        <v>0.95</v>
      </c>
      <c r="BK16" s="13">
        <f t="shared" ref="BK16:BT16" si="41">0.95*12*BK35</f>
        <v>5951.94</v>
      </c>
      <c r="BL16" s="13">
        <f t="shared" si="41"/>
        <v>9800.58</v>
      </c>
      <c r="BM16" s="13">
        <f t="shared" si="41"/>
        <v>4126.7999999999993</v>
      </c>
      <c r="BN16" s="13">
        <f t="shared" si="41"/>
        <v>17868.36</v>
      </c>
      <c r="BO16" s="13">
        <f t="shared" si="41"/>
        <v>6605.1599999999989</v>
      </c>
      <c r="BP16" s="13">
        <f t="shared" si="41"/>
        <v>5579.1599999999989</v>
      </c>
      <c r="BQ16" s="13">
        <f t="shared" si="41"/>
        <v>3430.2599999999993</v>
      </c>
      <c r="BR16" s="13">
        <f t="shared" si="41"/>
        <v>6472.9199999999983</v>
      </c>
      <c r="BS16" s="13">
        <f t="shared" si="41"/>
        <v>5702.2799999999988</v>
      </c>
      <c r="BT16" s="13">
        <f t="shared" si="41"/>
        <v>6014.6399999999994</v>
      </c>
      <c r="BU16" s="13" t="s">
        <v>13</v>
      </c>
      <c r="BV16" s="28">
        <v>0.41</v>
      </c>
      <c r="BW16" s="13">
        <f t="shared" ref="BW16:BX16" si="42">0.41*12*BW35</f>
        <v>2600.2199999999998</v>
      </c>
      <c r="BX16" s="13">
        <f t="shared" si="42"/>
        <v>5105.9759999999997</v>
      </c>
      <c r="BY16" s="13">
        <f t="shared" ref="BY16:CC16" si="43">0.41*12*BY35</f>
        <v>2913.6240000000003</v>
      </c>
      <c r="BZ16" s="13">
        <f t="shared" si="43"/>
        <v>2825.0640000000003</v>
      </c>
      <c r="CA16" s="13">
        <f t="shared" si="43"/>
        <v>2103.7919999999999</v>
      </c>
      <c r="CB16" s="13">
        <f t="shared" ref="CB16" si="44">0.41*12*CB35</f>
        <v>2116.0920000000001</v>
      </c>
      <c r="CC16" s="13">
        <f t="shared" si="43"/>
        <v>2138.7239999999997</v>
      </c>
    </row>
    <row r="17" spans="1:81" s="1" customFormat="1" x14ac:dyDescent="0.2">
      <c r="A17" s="84" t="s">
        <v>32</v>
      </c>
      <c r="B17" s="84"/>
      <c r="C17" s="84"/>
      <c r="D17" s="84"/>
      <c r="E17" s="84"/>
      <c r="F17" s="84"/>
      <c r="G17" s="13" t="s">
        <v>42</v>
      </c>
      <c r="H17" s="13">
        <v>0.32</v>
      </c>
      <c r="I17" s="13">
        <f>0.32*12*I35</f>
        <v>1253.376</v>
      </c>
      <c r="J17" s="13">
        <f t="shared" ref="J17:K17" si="45">0.32*12*J35</f>
        <v>1864.704</v>
      </c>
      <c r="K17" s="13">
        <f t="shared" si="45"/>
        <v>1864.704</v>
      </c>
      <c r="L17" s="13">
        <f t="shared" ref="L17:AO17" si="46">0.32*12*L35</f>
        <v>1738.3679999999999</v>
      </c>
      <c r="M17" s="13">
        <f t="shared" si="46"/>
        <v>2329.3440000000001</v>
      </c>
      <c r="N17" s="13">
        <f t="shared" si="46"/>
        <v>2008.704</v>
      </c>
      <c r="O17" s="13">
        <f t="shared" si="46"/>
        <v>3661.0559999999996</v>
      </c>
      <c r="P17" s="13">
        <f t="shared" si="46"/>
        <v>2279.04</v>
      </c>
      <c r="Q17" s="13">
        <f t="shared" si="46"/>
        <v>1573.2479999999998</v>
      </c>
      <c r="R17" s="13">
        <f t="shared" si="46"/>
        <v>1547.904</v>
      </c>
      <c r="S17" s="13">
        <f t="shared" si="46"/>
        <v>2080.8959999999997</v>
      </c>
      <c r="T17" s="13">
        <f t="shared" si="46"/>
        <v>2278.2719999999999</v>
      </c>
      <c r="U17" s="13">
        <f t="shared" si="46"/>
        <v>1858.944</v>
      </c>
      <c r="V17" s="13">
        <f t="shared" si="46"/>
        <v>1538.6879999999999</v>
      </c>
      <c r="W17" s="13">
        <f t="shared" si="46"/>
        <v>2751.7440000000001</v>
      </c>
      <c r="X17" s="13">
        <f t="shared" si="46"/>
        <v>2725.248</v>
      </c>
      <c r="Y17" s="13">
        <f t="shared" si="46"/>
        <v>2771.7119999999995</v>
      </c>
      <c r="Z17" s="13">
        <f t="shared" si="46"/>
        <v>1582.08</v>
      </c>
      <c r="AA17" s="13">
        <f t="shared" si="46"/>
        <v>2305.5359999999996</v>
      </c>
      <c r="AB17" s="13">
        <f t="shared" si="46"/>
        <v>1553.664</v>
      </c>
      <c r="AC17" s="13">
        <f t="shared" si="46"/>
        <v>1761.0240000000001</v>
      </c>
      <c r="AD17" s="13">
        <f t="shared" si="46"/>
        <v>1855.104</v>
      </c>
      <c r="AE17" s="13">
        <f t="shared" si="46"/>
        <v>1864.32</v>
      </c>
      <c r="AF17" s="13">
        <f t="shared" si="46"/>
        <v>2803.9679999999998</v>
      </c>
      <c r="AG17" s="13">
        <f t="shared" si="46"/>
        <v>1606.6559999999999</v>
      </c>
      <c r="AH17" s="13">
        <f t="shared" si="46"/>
        <v>1669.6320000000001</v>
      </c>
      <c r="AI17" s="13">
        <f t="shared" si="46"/>
        <v>1611.6479999999999</v>
      </c>
      <c r="AJ17" s="13">
        <f t="shared" si="46"/>
        <v>1597.0559999999998</v>
      </c>
      <c r="AK17" s="13">
        <f t="shared" si="46"/>
        <v>2056.3199999999997</v>
      </c>
      <c r="AL17" s="13">
        <f t="shared" si="46"/>
        <v>2778.24</v>
      </c>
      <c r="AM17" s="13">
        <f t="shared" si="46"/>
        <v>1616.2559999999999</v>
      </c>
      <c r="AN17" s="13">
        <f t="shared" si="46"/>
        <v>2750.5919999999996</v>
      </c>
      <c r="AO17" s="13">
        <f t="shared" si="46"/>
        <v>1883.904</v>
      </c>
      <c r="AP17" s="13" t="s">
        <v>42</v>
      </c>
      <c r="AQ17" s="13">
        <v>0.38</v>
      </c>
      <c r="AR17" s="13">
        <f>0.38*12*AR35</f>
        <v>367.99200000000008</v>
      </c>
      <c r="AS17" s="28">
        <v>0.24</v>
      </c>
      <c r="AT17" s="13">
        <f t="shared" ref="AT17:BH17" si="47">0.24*12*AT35</f>
        <v>1418.3999999999999</v>
      </c>
      <c r="AU17" s="13">
        <f t="shared" si="47"/>
        <v>1730.5919999999999</v>
      </c>
      <c r="AV17" s="13">
        <f t="shared" si="47"/>
        <v>2048.5439999999999</v>
      </c>
      <c r="AW17" s="13">
        <f t="shared" si="47"/>
        <v>2048.5439999999999</v>
      </c>
      <c r="AX17" s="13">
        <f t="shared" si="47"/>
        <v>2058.6239999999998</v>
      </c>
      <c r="AY17" s="13">
        <f t="shared" si="47"/>
        <v>1189.1519999999998</v>
      </c>
      <c r="AZ17" s="13">
        <f t="shared" si="47"/>
        <v>1188.576</v>
      </c>
      <c r="BA17" s="13">
        <f t="shared" si="47"/>
        <v>2056.0319999999997</v>
      </c>
      <c r="BB17" s="13">
        <f t="shared" si="47"/>
        <v>3465.5039999999999</v>
      </c>
      <c r="BC17" s="13">
        <f t="shared" si="47"/>
        <v>1507.3919999999998</v>
      </c>
      <c r="BD17" s="13">
        <f t="shared" si="47"/>
        <v>1268.9280000000001</v>
      </c>
      <c r="BE17" s="13">
        <f t="shared" si="47"/>
        <v>1173.0239999999999</v>
      </c>
      <c r="BF17" s="13">
        <f t="shared" si="47"/>
        <v>1193.76</v>
      </c>
      <c r="BG17" s="13">
        <f t="shared" si="47"/>
        <v>499.392</v>
      </c>
      <c r="BH17" s="13">
        <f t="shared" si="47"/>
        <v>1178.7839999999999</v>
      </c>
      <c r="BI17" s="13" t="s">
        <v>42</v>
      </c>
      <c r="BJ17" s="46">
        <v>0.24</v>
      </c>
      <c r="BK17" s="13">
        <f t="shared" ref="BK17:BT17" si="48">0.24*12*BK35</f>
        <v>1503.6479999999999</v>
      </c>
      <c r="BL17" s="13">
        <f t="shared" si="48"/>
        <v>2475.9360000000001</v>
      </c>
      <c r="BM17" s="13">
        <f t="shared" si="48"/>
        <v>1042.56</v>
      </c>
      <c r="BN17" s="13">
        <f t="shared" si="48"/>
        <v>4514.1120000000001</v>
      </c>
      <c r="BO17" s="13">
        <f t="shared" si="48"/>
        <v>1668.6719999999998</v>
      </c>
      <c r="BP17" s="13">
        <f t="shared" si="48"/>
        <v>1409.472</v>
      </c>
      <c r="BQ17" s="13">
        <f t="shared" si="48"/>
        <v>866.59199999999987</v>
      </c>
      <c r="BR17" s="13">
        <f t="shared" si="48"/>
        <v>1635.2639999999999</v>
      </c>
      <c r="BS17" s="13">
        <f t="shared" si="48"/>
        <v>1440.576</v>
      </c>
      <c r="BT17" s="13">
        <f t="shared" si="48"/>
        <v>1519.4880000000001</v>
      </c>
      <c r="BU17" s="13" t="s">
        <v>42</v>
      </c>
      <c r="BV17" s="28">
        <v>0.32</v>
      </c>
      <c r="BW17" s="13">
        <f t="shared" ref="BW17:BX17" si="49">0.32*12*BW35</f>
        <v>2029.4399999999998</v>
      </c>
      <c r="BX17" s="13">
        <f t="shared" si="49"/>
        <v>3985.1519999999996</v>
      </c>
      <c r="BY17" s="13">
        <f t="shared" ref="BY17:CC17" si="50">0.32*12*BY35</f>
        <v>2274.0480000000002</v>
      </c>
      <c r="BZ17" s="13">
        <f t="shared" si="50"/>
        <v>2204.9279999999999</v>
      </c>
      <c r="CA17" s="13">
        <f t="shared" si="50"/>
        <v>1641.9839999999999</v>
      </c>
      <c r="CB17" s="13">
        <f t="shared" ref="CB17" si="51">0.32*12*CB35</f>
        <v>1651.5840000000001</v>
      </c>
      <c r="CC17" s="13">
        <f t="shared" si="50"/>
        <v>1669.2479999999998</v>
      </c>
    </row>
    <row r="18" spans="1:81" s="1" customFormat="1" ht="57.75" customHeight="1" x14ac:dyDescent="0.2">
      <c r="A18" s="86" t="s">
        <v>33</v>
      </c>
      <c r="B18" s="87"/>
      <c r="C18" s="87"/>
      <c r="D18" s="87"/>
      <c r="E18" s="87"/>
      <c r="F18" s="88"/>
      <c r="G18" s="14" t="s">
        <v>12</v>
      </c>
      <c r="H18" s="13">
        <v>0.17</v>
      </c>
      <c r="I18" s="13">
        <f>0.17*12*I35</f>
        <v>665.85599999999999</v>
      </c>
      <c r="J18" s="13">
        <f t="shared" ref="J18:K18" si="52">0.17*12*J35</f>
        <v>990.62400000000002</v>
      </c>
      <c r="K18" s="13">
        <f t="shared" si="52"/>
        <v>990.62400000000002</v>
      </c>
      <c r="L18" s="13">
        <f t="shared" ref="L18:AO18" si="53">0.17*12*L35</f>
        <v>923.50800000000004</v>
      </c>
      <c r="M18" s="13">
        <f t="shared" si="53"/>
        <v>1237.4640000000002</v>
      </c>
      <c r="N18" s="13">
        <f t="shared" si="53"/>
        <v>1067.124</v>
      </c>
      <c r="O18" s="13">
        <f t="shared" si="53"/>
        <v>1944.9359999999999</v>
      </c>
      <c r="P18" s="13">
        <f t="shared" si="53"/>
        <v>1210.74</v>
      </c>
      <c r="Q18" s="13">
        <f t="shared" si="53"/>
        <v>835.78800000000001</v>
      </c>
      <c r="R18" s="13">
        <f t="shared" si="53"/>
        <v>822.32400000000007</v>
      </c>
      <c r="S18" s="13">
        <f t="shared" si="53"/>
        <v>1105.4759999999999</v>
      </c>
      <c r="T18" s="13">
        <f t="shared" si="53"/>
        <v>1210.3319999999999</v>
      </c>
      <c r="U18" s="13">
        <f t="shared" si="53"/>
        <v>987.56400000000008</v>
      </c>
      <c r="V18" s="13">
        <f t="shared" si="53"/>
        <v>817.428</v>
      </c>
      <c r="W18" s="13">
        <f t="shared" si="53"/>
        <v>1461.864</v>
      </c>
      <c r="X18" s="13">
        <f t="shared" si="53"/>
        <v>1447.788</v>
      </c>
      <c r="Y18" s="13">
        <f t="shared" si="53"/>
        <v>1472.472</v>
      </c>
      <c r="Z18" s="13">
        <f t="shared" si="53"/>
        <v>840.48</v>
      </c>
      <c r="AA18" s="13">
        <f t="shared" si="53"/>
        <v>1224.816</v>
      </c>
      <c r="AB18" s="13">
        <f t="shared" si="53"/>
        <v>825.38400000000001</v>
      </c>
      <c r="AC18" s="13">
        <f t="shared" si="53"/>
        <v>935.5440000000001</v>
      </c>
      <c r="AD18" s="13">
        <f t="shared" si="53"/>
        <v>985.52400000000011</v>
      </c>
      <c r="AE18" s="13">
        <f t="shared" si="53"/>
        <v>990.42000000000007</v>
      </c>
      <c r="AF18" s="13">
        <f t="shared" si="53"/>
        <v>1489.6080000000002</v>
      </c>
      <c r="AG18" s="13">
        <f t="shared" si="53"/>
        <v>853.53599999999994</v>
      </c>
      <c r="AH18" s="13">
        <f t="shared" si="53"/>
        <v>886.99200000000008</v>
      </c>
      <c r="AI18" s="13">
        <f t="shared" si="53"/>
        <v>856.18799999999999</v>
      </c>
      <c r="AJ18" s="13">
        <f t="shared" si="53"/>
        <v>848.43599999999992</v>
      </c>
      <c r="AK18" s="13">
        <f t="shared" si="53"/>
        <v>1092.42</v>
      </c>
      <c r="AL18" s="13">
        <f t="shared" si="53"/>
        <v>1475.94</v>
      </c>
      <c r="AM18" s="13">
        <f t="shared" si="53"/>
        <v>858.63599999999997</v>
      </c>
      <c r="AN18" s="13">
        <f t="shared" si="53"/>
        <v>1461.252</v>
      </c>
      <c r="AO18" s="13">
        <f t="shared" si="53"/>
        <v>1000.8240000000001</v>
      </c>
      <c r="AP18" s="14" t="s">
        <v>12</v>
      </c>
      <c r="AQ18" s="13">
        <v>0.27</v>
      </c>
      <c r="AR18" s="13">
        <f>0.27*12*AR35</f>
        <v>261.46800000000002</v>
      </c>
      <c r="AS18" s="28">
        <v>0.2</v>
      </c>
      <c r="AT18" s="13">
        <f t="shared" ref="AT18:BH18" si="54">0.2*12*AT35</f>
        <v>1182.0000000000002</v>
      </c>
      <c r="AU18" s="13">
        <f t="shared" si="54"/>
        <v>1442.16</v>
      </c>
      <c r="AV18" s="13">
        <f t="shared" si="54"/>
        <v>1707.1200000000001</v>
      </c>
      <c r="AW18" s="13">
        <f t="shared" si="54"/>
        <v>1707.1200000000001</v>
      </c>
      <c r="AX18" s="13">
        <f t="shared" si="54"/>
        <v>1715.5200000000002</v>
      </c>
      <c r="AY18" s="13">
        <f t="shared" si="54"/>
        <v>990.96</v>
      </c>
      <c r="AZ18" s="13">
        <f t="shared" si="54"/>
        <v>990.48000000000013</v>
      </c>
      <c r="BA18" s="13">
        <f t="shared" si="54"/>
        <v>1713.3600000000001</v>
      </c>
      <c r="BB18" s="13">
        <f t="shared" si="54"/>
        <v>2887.9200000000005</v>
      </c>
      <c r="BC18" s="13">
        <f t="shared" si="54"/>
        <v>1256.1600000000001</v>
      </c>
      <c r="BD18" s="13">
        <f t="shared" si="54"/>
        <v>1057.4400000000003</v>
      </c>
      <c r="BE18" s="13">
        <f t="shared" si="54"/>
        <v>977.52000000000021</v>
      </c>
      <c r="BF18" s="13">
        <f t="shared" si="54"/>
        <v>994.80000000000018</v>
      </c>
      <c r="BG18" s="13">
        <f t="shared" si="54"/>
        <v>416.16000000000008</v>
      </c>
      <c r="BH18" s="13">
        <f t="shared" si="54"/>
        <v>982.32000000000016</v>
      </c>
      <c r="BI18" s="14" t="s">
        <v>12</v>
      </c>
      <c r="BJ18" s="46">
        <v>0.2</v>
      </c>
      <c r="BK18" s="13">
        <f t="shared" ref="BK18:BT18" si="55">0.2*12*BK35</f>
        <v>1253.0400000000002</v>
      </c>
      <c r="BL18" s="13">
        <f t="shared" si="55"/>
        <v>2063.2800000000002</v>
      </c>
      <c r="BM18" s="13">
        <f t="shared" si="55"/>
        <v>868.80000000000018</v>
      </c>
      <c r="BN18" s="13">
        <f t="shared" si="55"/>
        <v>3761.7600000000007</v>
      </c>
      <c r="BO18" s="13">
        <f t="shared" si="55"/>
        <v>1390.5600000000002</v>
      </c>
      <c r="BP18" s="13">
        <f t="shared" si="55"/>
        <v>1174.5600000000002</v>
      </c>
      <c r="BQ18" s="13">
        <f t="shared" si="55"/>
        <v>722.16000000000008</v>
      </c>
      <c r="BR18" s="13">
        <f t="shared" si="55"/>
        <v>1362.72</v>
      </c>
      <c r="BS18" s="13">
        <f t="shared" si="55"/>
        <v>1200.4800000000002</v>
      </c>
      <c r="BT18" s="13">
        <f t="shared" si="55"/>
        <v>1266.2400000000002</v>
      </c>
      <c r="BU18" s="14" t="s">
        <v>12</v>
      </c>
      <c r="BV18" s="28">
        <v>0.17</v>
      </c>
      <c r="BW18" s="13">
        <f t="shared" ref="BW18:BX18" si="56">0.17*12*BW35</f>
        <v>1078.1400000000001</v>
      </c>
      <c r="BX18" s="13">
        <f t="shared" si="56"/>
        <v>2117.1120000000001</v>
      </c>
      <c r="BY18" s="13">
        <f t="shared" ref="BY18:CC18" si="57">0.17*12*BY35</f>
        <v>1208.0880000000002</v>
      </c>
      <c r="BZ18" s="13">
        <f t="shared" si="57"/>
        <v>1171.3680000000002</v>
      </c>
      <c r="CA18" s="13">
        <f t="shared" si="57"/>
        <v>872.30400000000009</v>
      </c>
      <c r="CB18" s="13">
        <f t="shared" ref="CB18" si="58">0.17*12*CB35</f>
        <v>877.40400000000011</v>
      </c>
      <c r="CC18" s="13">
        <f t="shared" si="57"/>
        <v>886.78800000000001</v>
      </c>
    </row>
    <row r="19" spans="1:81" s="1" customFormat="1" ht="23.25" customHeight="1" x14ac:dyDescent="0.2">
      <c r="A19" s="83" t="s">
        <v>34</v>
      </c>
      <c r="B19" s="84"/>
      <c r="C19" s="84"/>
      <c r="D19" s="84"/>
      <c r="E19" s="84"/>
      <c r="F19" s="84"/>
      <c r="G19" s="13" t="s">
        <v>43</v>
      </c>
      <c r="H19" s="13">
        <v>0.05</v>
      </c>
      <c r="I19" s="13">
        <f>0.05*12*I35</f>
        <v>195.84</v>
      </c>
      <c r="J19" s="13">
        <f t="shared" ref="J19:K19" si="59">0.05*12*J35</f>
        <v>291.36000000000007</v>
      </c>
      <c r="K19" s="13">
        <f t="shared" si="59"/>
        <v>291.36000000000007</v>
      </c>
      <c r="L19" s="13">
        <f t="shared" ref="L19:AO19" si="60">0.05*12*L35</f>
        <v>271.62000000000006</v>
      </c>
      <c r="M19" s="13">
        <f t="shared" si="60"/>
        <v>363.96000000000009</v>
      </c>
      <c r="N19" s="13">
        <f t="shared" si="60"/>
        <v>313.86000000000007</v>
      </c>
      <c r="O19" s="13">
        <f t="shared" si="60"/>
        <v>572.04000000000008</v>
      </c>
      <c r="P19" s="13">
        <f t="shared" si="60"/>
        <v>356.10000000000008</v>
      </c>
      <c r="Q19" s="13">
        <f t="shared" si="60"/>
        <v>245.82000000000002</v>
      </c>
      <c r="R19" s="13">
        <f t="shared" si="60"/>
        <v>241.86000000000004</v>
      </c>
      <c r="S19" s="13">
        <f t="shared" si="60"/>
        <v>325.14000000000004</v>
      </c>
      <c r="T19" s="13">
        <f t="shared" si="60"/>
        <v>355.98</v>
      </c>
      <c r="U19" s="13">
        <f t="shared" si="60"/>
        <v>290.46000000000004</v>
      </c>
      <c r="V19" s="13">
        <f t="shared" si="60"/>
        <v>240.42000000000002</v>
      </c>
      <c r="W19" s="13">
        <f t="shared" si="60"/>
        <v>429.96000000000009</v>
      </c>
      <c r="X19" s="13">
        <f t="shared" si="60"/>
        <v>425.82000000000011</v>
      </c>
      <c r="Y19" s="13">
        <f t="shared" si="60"/>
        <v>433.08000000000004</v>
      </c>
      <c r="Z19" s="13">
        <f t="shared" si="60"/>
        <v>247.20000000000005</v>
      </c>
      <c r="AA19" s="13">
        <f t="shared" si="60"/>
        <v>360.24000000000007</v>
      </c>
      <c r="AB19" s="13">
        <f t="shared" si="60"/>
        <v>242.76000000000005</v>
      </c>
      <c r="AC19" s="13">
        <f t="shared" si="60"/>
        <v>275.16000000000008</v>
      </c>
      <c r="AD19" s="13">
        <f t="shared" si="60"/>
        <v>289.86000000000007</v>
      </c>
      <c r="AE19" s="13">
        <f t="shared" si="60"/>
        <v>291.30000000000007</v>
      </c>
      <c r="AF19" s="13">
        <f t="shared" si="60"/>
        <v>438.12000000000012</v>
      </c>
      <c r="AG19" s="13">
        <f t="shared" si="60"/>
        <v>251.04000000000002</v>
      </c>
      <c r="AH19" s="13">
        <f t="shared" si="60"/>
        <v>260.88000000000005</v>
      </c>
      <c r="AI19" s="13">
        <f t="shared" si="60"/>
        <v>251.82000000000002</v>
      </c>
      <c r="AJ19" s="13">
        <f t="shared" si="60"/>
        <v>249.54000000000002</v>
      </c>
      <c r="AK19" s="13">
        <f t="shared" si="60"/>
        <v>321.30000000000007</v>
      </c>
      <c r="AL19" s="13">
        <f t="shared" si="60"/>
        <v>434.10000000000008</v>
      </c>
      <c r="AM19" s="13">
        <f t="shared" si="60"/>
        <v>252.54000000000002</v>
      </c>
      <c r="AN19" s="13">
        <f t="shared" si="60"/>
        <v>429.78000000000003</v>
      </c>
      <c r="AO19" s="13">
        <f t="shared" si="60"/>
        <v>294.36000000000007</v>
      </c>
      <c r="AP19" s="13" t="s">
        <v>43</v>
      </c>
      <c r="AQ19" s="13">
        <v>0.05</v>
      </c>
      <c r="AR19" s="13">
        <f t="shared" ref="AR19" si="61">0.05*12*AR35</f>
        <v>48.420000000000009</v>
      </c>
      <c r="AS19" s="28">
        <v>0.05</v>
      </c>
      <c r="AT19" s="13">
        <f t="shared" ref="AT19" si="62">0.05*12*AT35</f>
        <v>295.50000000000006</v>
      </c>
      <c r="AU19" s="13">
        <f t="shared" ref="AU19:AV19" si="63">0.05*12*AU35</f>
        <v>360.54</v>
      </c>
      <c r="AV19" s="13">
        <f t="shared" si="63"/>
        <v>426.78000000000003</v>
      </c>
      <c r="AW19" s="13">
        <f t="shared" ref="AW19:AZ19" si="64">0.05*12*AW35</f>
        <v>426.78000000000003</v>
      </c>
      <c r="AX19" s="13">
        <f t="shared" si="64"/>
        <v>428.88000000000005</v>
      </c>
      <c r="AY19" s="13">
        <f t="shared" si="64"/>
        <v>247.74</v>
      </c>
      <c r="AZ19" s="13">
        <f t="shared" si="64"/>
        <v>247.62000000000003</v>
      </c>
      <c r="BA19" s="13">
        <f t="shared" ref="BA19:BG19" si="65">0.05*12*BA35</f>
        <v>428.34000000000003</v>
      </c>
      <c r="BB19" s="13">
        <f t="shared" si="65"/>
        <v>721.98000000000013</v>
      </c>
      <c r="BC19" s="13">
        <f t="shared" si="65"/>
        <v>314.04000000000002</v>
      </c>
      <c r="BD19" s="13">
        <f t="shared" si="65"/>
        <v>264.36000000000007</v>
      </c>
      <c r="BE19" s="13">
        <f t="shared" si="65"/>
        <v>244.38000000000005</v>
      </c>
      <c r="BF19" s="13">
        <f t="shared" si="65"/>
        <v>248.70000000000005</v>
      </c>
      <c r="BG19" s="13">
        <f t="shared" si="65"/>
        <v>104.04000000000002</v>
      </c>
      <c r="BH19" s="13">
        <f t="shared" ref="BH19" si="66">0.05*12*BH35</f>
        <v>245.58000000000004</v>
      </c>
      <c r="BI19" s="13" t="s">
        <v>43</v>
      </c>
      <c r="BJ19" s="46">
        <v>0.05</v>
      </c>
      <c r="BK19" s="13">
        <f t="shared" ref="BK19:BL19" si="67">0.05*12*BK35</f>
        <v>313.26000000000005</v>
      </c>
      <c r="BL19" s="13">
        <f t="shared" si="67"/>
        <v>515.82000000000005</v>
      </c>
      <c r="BM19" s="13">
        <f t="shared" ref="BM19:BO19" si="68">0.05*12*BM35</f>
        <v>217.20000000000005</v>
      </c>
      <c r="BN19" s="13">
        <f t="shared" si="68"/>
        <v>940.44000000000017</v>
      </c>
      <c r="BO19" s="13">
        <f t="shared" si="68"/>
        <v>347.64000000000004</v>
      </c>
      <c r="BP19" s="13">
        <f t="shared" ref="BP19:BT19" si="69">0.05*12*BP35</f>
        <v>293.64000000000004</v>
      </c>
      <c r="BQ19" s="13">
        <f t="shared" si="69"/>
        <v>180.54000000000002</v>
      </c>
      <c r="BR19" s="13">
        <f t="shared" si="69"/>
        <v>340.68</v>
      </c>
      <c r="BS19" s="13">
        <f t="shared" si="69"/>
        <v>300.12000000000006</v>
      </c>
      <c r="BT19" s="13">
        <f t="shared" si="69"/>
        <v>316.56000000000006</v>
      </c>
      <c r="BU19" s="13" t="s">
        <v>43</v>
      </c>
      <c r="BV19" s="28">
        <v>0.05</v>
      </c>
      <c r="BW19" s="13">
        <f t="shared" ref="BW19:BX19" si="70">0.05*12*BW35</f>
        <v>317.10000000000002</v>
      </c>
      <c r="BX19" s="13">
        <f t="shared" si="70"/>
        <v>622.68000000000006</v>
      </c>
      <c r="BY19" s="13">
        <f t="shared" ref="BY19:CC19" si="71">0.05*12*BY35</f>
        <v>355.32000000000011</v>
      </c>
      <c r="BZ19" s="13">
        <f t="shared" si="71"/>
        <v>344.5200000000001</v>
      </c>
      <c r="CA19" s="13">
        <f t="shared" si="71"/>
        <v>256.56000000000006</v>
      </c>
      <c r="CB19" s="13">
        <f t="shared" ref="CB19" si="72">0.05*12*CB35</f>
        <v>258.06000000000006</v>
      </c>
      <c r="CC19" s="13">
        <f t="shared" si="71"/>
        <v>260.82000000000005</v>
      </c>
    </row>
    <row r="20" spans="1:81" s="1" customFormat="1" ht="33.75" x14ac:dyDescent="0.2">
      <c r="A20" s="84" t="s">
        <v>35</v>
      </c>
      <c r="B20" s="84"/>
      <c r="C20" s="84"/>
      <c r="D20" s="84"/>
      <c r="E20" s="84"/>
      <c r="F20" s="84"/>
      <c r="G20" s="15" t="s">
        <v>49</v>
      </c>
      <c r="H20" s="13">
        <v>2.62</v>
      </c>
      <c r="I20" s="13">
        <f>2.62*12*I35</f>
        <v>10262.016</v>
      </c>
      <c r="J20" s="13">
        <f t="shared" ref="J20:K20" si="73">2.62*12*J35</f>
        <v>15267.264000000001</v>
      </c>
      <c r="K20" s="13">
        <f t="shared" si="73"/>
        <v>15267.264000000001</v>
      </c>
      <c r="L20" s="13">
        <f t="shared" ref="L20:AO20" si="74">2.62*12*L35</f>
        <v>14232.888000000001</v>
      </c>
      <c r="M20" s="13">
        <f t="shared" si="74"/>
        <v>19071.504000000001</v>
      </c>
      <c r="N20" s="13">
        <f t="shared" si="74"/>
        <v>16446.264000000003</v>
      </c>
      <c r="O20" s="13">
        <f t="shared" si="74"/>
        <v>29974.896000000001</v>
      </c>
      <c r="P20" s="13">
        <f t="shared" si="74"/>
        <v>18659.64</v>
      </c>
      <c r="Q20" s="13">
        <f t="shared" si="74"/>
        <v>12880.968000000001</v>
      </c>
      <c r="R20" s="13">
        <f t="shared" si="74"/>
        <v>12673.464000000002</v>
      </c>
      <c r="S20" s="13">
        <f t="shared" si="74"/>
        <v>17037.335999999999</v>
      </c>
      <c r="T20" s="13">
        <f t="shared" si="74"/>
        <v>18653.351999999999</v>
      </c>
      <c r="U20" s="13">
        <f t="shared" si="74"/>
        <v>15220.104000000001</v>
      </c>
      <c r="V20" s="13">
        <f t="shared" si="74"/>
        <v>12598.008</v>
      </c>
      <c r="W20" s="13">
        <f t="shared" si="74"/>
        <v>22529.904000000002</v>
      </c>
      <c r="X20" s="13">
        <f t="shared" si="74"/>
        <v>22312.968000000001</v>
      </c>
      <c r="Y20" s="13">
        <f t="shared" si="74"/>
        <v>22693.392</v>
      </c>
      <c r="Z20" s="13">
        <f t="shared" si="74"/>
        <v>12953.28</v>
      </c>
      <c r="AA20" s="13">
        <f t="shared" si="74"/>
        <v>18876.576000000001</v>
      </c>
      <c r="AB20" s="13">
        <f t="shared" si="74"/>
        <v>12720.624000000002</v>
      </c>
      <c r="AC20" s="13">
        <f t="shared" si="74"/>
        <v>14418.384000000002</v>
      </c>
      <c r="AD20" s="13">
        <f t="shared" si="74"/>
        <v>15188.664000000001</v>
      </c>
      <c r="AE20" s="13">
        <f t="shared" si="74"/>
        <v>15264.12</v>
      </c>
      <c r="AF20" s="13">
        <f t="shared" si="74"/>
        <v>22957.488000000001</v>
      </c>
      <c r="AG20" s="13">
        <f t="shared" si="74"/>
        <v>13154.495999999999</v>
      </c>
      <c r="AH20" s="13">
        <f t="shared" si="74"/>
        <v>13670.112000000001</v>
      </c>
      <c r="AI20" s="13">
        <f t="shared" si="74"/>
        <v>13195.368</v>
      </c>
      <c r="AJ20" s="13">
        <f t="shared" si="74"/>
        <v>13075.896000000001</v>
      </c>
      <c r="AK20" s="13">
        <f t="shared" si="74"/>
        <v>16836.12</v>
      </c>
      <c r="AL20" s="13">
        <f t="shared" si="74"/>
        <v>22746.84</v>
      </c>
      <c r="AM20" s="13">
        <f t="shared" si="74"/>
        <v>13233.096</v>
      </c>
      <c r="AN20" s="13">
        <f t="shared" si="74"/>
        <v>22520.471999999998</v>
      </c>
      <c r="AO20" s="13">
        <f t="shared" si="74"/>
        <v>15424.464000000002</v>
      </c>
      <c r="AP20" s="15" t="s">
        <v>49</v>
      </c>
      <c r="AQ20" s="13">
        <v>3.89</v>
      </c>
      <c r="AR20" s="13">
        <f>3.89*12*AR35</f>
        <v>3767.076</v>
      </c>
      <c r="AS20" s="28">
        <v>2.62</v>
      </c>
      <c r="AT20" s="13">
        <f t="shared" ref="AT20:BH20" si="75">2.62*12*AT35</f>
        <v>15484.2</v>
      </c>
      <c r="AU20" s="13">
        <f t="shared" si="75"/>
        <v>18892.295999999998</v>
      </c>
      <c r="AV20" s="13">
        <f t="shared" si="75"/>
        <v>22363.272000000001</v>
      </c>
      <c r="AW20" s="13">
        <f t="shared" si="75"/>
        <v>22363.272000000001</v>
      </c>
      <c r="AX20" s="13">
        <f t="shared" si="75"/>
        <v>22473.311999999998</v>
      </c>
      <c r="AY20" s="13">
        <f t="shared" si="75"/>
        <v>12981.575999999999</v>
      </c>
      <c r="AZ20" s="13">
        <f t="shared" si="75"/>
        <v>12975.288</v>
      </c>
      <c r="BA20" s="13">
        <f t="shared" si="75"/>
        <v>22445.016</v>
      </c>
      <c r="BB20" s="13">
        <f t="shared" si="75"/>
        <v>37831.752</v>
      </c>
      <c r="BC20" s="13">
        <f t="shared" si="75"/>
        <v>16455.696</v>
      </c>
      <c r="BD20" s="13">
        <f t="shared" si="75"/>
        <v>13852.464000000002</v>
      </c>
      <c r="BE20" s="13">
        <f t="shared" si="75"/>
        <v>12805.512000000001</v>
      </c>
      <c r="BF20" s="13">
        <f t="shared" si="75"/>
        <v>13031.880000000001</v>
      </c>
      <c r="BG20" s="13">
        <f t="shared" si="75"/>
        <v>5451.6960000000008</v>
      </c>
      <c r="BH20" s="13">
        <f t="shared" si="75"/>
        <v>12868.392000000002</v>
      </c>
      <c r="BI20" s="15" t="s">
        <v>49</v>
      </c>
      <c r="BJ20" s="46">
        <v>2.62</v>
      </c>
      <c r="BK20" s="13">
        <f t="shared" ref="BK20:BT20" si="76">2.62*12*BK35</f>
        <v>16414.824000000001</v>
      </c>
      <c r="BL20" s="13">
        <f t="shared" si="76"/>
        <v>27028.968000000001</v>
      </c>
      <c r="BM20" s="13">
        <f t="shared" si="76"/>
        <v>11381.28</v>
      </c>
      <c r="BN20" s="13">
        <f t="shared" si="76"/>
        <v>49279.056000000004</v>
      </c>
      <c r="BO20" s="13">
        <f t="shared" si="76"/>
        <v>18216.335999999999</v>
      </c>
      <c r="BP20" s="13">
        <f t="shared" si="76"/>
        <v>15386.736000000001</v>
      </c>
      <c r="BQ20" s="13">
        <f t="shared" si="76"/>
        <v>9460.2960000000003</v>
      </c>
      <c r="BR20" s="13">
        <f t="shared" si="76"/>
        <v>17851.631999999998</v>
      </c>
      <c r="BS20" s="13">
        <f t="shared" si="76"/>
        <v>15726.288</v>
      </c>
      <c r="BT20" s="13">
        <f t="shared" si="76"/>
        <v>16587.744000000002</v>
      </c>
      <c r="BU20" s="15" t="s">
        <v>49</v>
      </c>
      <c r="BV20" s="28">
        <v>2.62</v>
      </c>
      <c r="BW20" s="13">
        <f t="shared" ref="BW20:BX20" si="77">2.62*12*BW35</f>
        <v>16616.04</v>
      </c>
      <c r="BX20" s="13">
        <f t="shared" si="77"/>
        <v>32628.432000000001</v>
      </c>
      <c r="BY20" s="13">
        <f t="shared" ref="BY20:CC20" si="78">2.62*12*BY35</f>
        <v>18618.768000000004</v>
      </c>
      <c r="BZ20" s="13">
        <f t="shared" si="78"/>
        <v>18052.848000000002</v>
      </c>
      <c r="CA20" s="13">
        <f t="shared" si="78"/>
        <v>13443.744000000001</v>
      </c>
      <c r="CB20" s="13">
        <f t="shared" ref="CB20" si="79">2.62*12*CB35</f>
        <v>13522.344000000001</v>
      </c>
      <c r="CC20" s="13">
        <f t="shared" si="78"/>
        <v>13666.968000000001</v>
      </c>
    </row>
    <row r="21" spans="1:81" s="1" customFormat="1" x14ac:dyDescent="0.2">
      <c r="A21" s="84" t="s">
        <v>36</v>
      </c>
      <c r="B21" s="84"/>
      <c r="C21" s="84"/>
      <c r="D21" s="84"/>
      <c r="E21" s="84"/>
      <c r="F21" s="84"/>
      <c r="G21" s="13" t="s">
        <v>4</v>
      </c>
      <c r="H21" s="13">
        <v>0</v>
      </c>
      <c r="I21" s="13">
        <f>0*12*I35</f>
        <v>0</v>
      </c>
      <c r="J21" s="13">
        <f t="shared" ref="J21:K21" si="80">0*12*J35</f>
        <v>0</v>
      </c>
      <c r="K21" s="13">
        <f t="shared" si="80"/>
        <v>0</v>
      </c>
      <c r="L21" s="13">
        <f t="shared" ref="L21:AO21" si="81">0*12*L35</f>
        <v>0</v>
      </c>
      <c r="M21" s="13">
        <f t="shared" si="81"/>
        <v>0</v>
      </c>
      <c r="N21" s="13">
        <f t="shared" si="81"/>
        <v>0</v>
      </c>
      <c r="O21" s="13">
        <f t="shared" si="81"/>
        <v>0</v>
      </c>
      <c r="P21" s="13">
        <f t="shared" si="81"/>
        <v>0</v>
      </c>
      <c r="Q21" s="13">
        <f t="shared" si="81"/>
        <v>0</v>
      </c>
      <c r="R21" s="13">
        <f t="shared" si="81"/>
        <v>0</v>
      </c>
      <c r="S21" s="13">
        <f t="shared" si="81"/>
        <v>0</v>
      </c>
      <c r="T21" s="13">
        <f t="shared" si="81"/>
        <v>0</v>
      </c>
      <c r="U21" s="13">
        <f t="shared" si="81"/>
        <v>0</v>
      </c>
      <c r="V21" s="13">
        <f t="shared" si="81"/>
        <v>0</v>
      </c>
      <c r="W21" s="13">
        <f t="shared" si="81"/>
        <v>0</v>
      </c>
      <c r="X21" s="13">
        <f t="shared" si="81"/>
        <v>0</v>
      </c>
      <c r="Y21" s="13">
        <f t="shared" si="81"/>
        <v>0</v>
      </c>
      <c r="Z21" s="13">
        <f t="shared" si="81"/>
        <v>0</v>
      </c>
      <c r="AA21" s="13">
        <f t="shared" si="81"/>
        <v>0</v>
      </c>
      <c r="AB21" s="13">
        <f t="shared" si="81"/>
        <v>0</v>
      </c>
      <c r="AC21" s="13">
        <f t="shared" si="81"/>
        <v>0</v>
      </c>
      <c r="AD21" s="13">
        <f t="shared" si="81"/>
        <v>0</v>
      </c>
      <c r="AE21" s="13">
        <f t="shared" si="81"/>
        <v>0</v>
      </c>
      <c r="AF21" s="13">
        <f t="shared" si="81"/>
        <v>0</v>
      </c>
      <c r="AG21" s="13">
        <f t="shared" si="81"/>
        <v>0</v>
      </c>
      <c r="AH21" s="13">
        <f t="shared" si="81"/>
        <v>0</v>
      </c>
      <c r="AI21" s="13">
        <f t="shared" si="81"/>
        <v>0</v>
      </c>
      <c r="AJ21" s="13">
        <f t="shared" si="81"/>
        <v>0</v>
      </c>
      <c r="AK21" s="13">
        <f t="shared" si="81"/>
        <v>0</v>
      </c>
      <c r="AL21" s="13">
        <f t="shared" si="81"/>
        <v>0</v>
      </c>
      <c r="AM21" s="13">
        <f t="shared" si="81"/>
        <v>0</v>
      </c>
      <c r="AN21" s="13">
        <f t="shared" si="81"/>
        <v>0</v>
      </c>
      <c r="AO21" s="13">
        <f t="shared" si="81"/>
        <v>0</v>
      </c>
      <c r="AP21" s="13" t="s">
        <v>4</v>
      </c>
      <c r="AQ21" s="13">
        <v>4.7</v>
      </c>
      <c r="AR21" s="13">
        <f>4.7*12*AR35</f>
        <v>4551.4800000000005</v>
      </c>
      <c r="AS21" s="28">
        <v>0</v>
      </c>
      <c r="AT21" s="13">
        <f t="shared" ref="AT21:BH21" si="82">0*12*AT35</f>
        <v>0</v>
      </c>
      <c r="AU21" s="13">
        <f t="shared" si="82"/>
        <v>0</v>
      </c>
      <c r="AV21" s="13">
        <f t="shared" si="82"/>
        <v>0</v>
      </c>
      <c r="AW21" s="13">
        <f t="shared" si="82"/>
        <v>0</v>
      </c>
      <c r="AX21" s="13">
        <f t="shared" si="82"/>
        <v>0</v>
      </c>
      <c r="AY21" s="13">
        <f t="shared" si="82"/>
        <v>0</v>
      </c>
      <c r="AZ21" s="13">
        <f t="shared" si="82"/>
        <v>0</v>
      </c>
      <c r="BA21" s="13">
        <f t="shared" si="82"/>
        <v>0</v>
      </c>
      <c r="BB21" s="13">
        <f t="shared" si="82"/>
        <v>0</v>
      </c>
      <c r="BC21" s="13">
        <f t="shared" si="82"/>
        <v>0</v>
      </c>
      <c r="BD21" s="13">
        <f t="shared" si="82"/>
        <v>0</v>
      </c>
      <c r="BE21" s="13">
        <f t="shared" si="82"/>
        <v>0</v>
      </c>
      <c r="BF21" s="13">
        <f t="shared" si="82"/>
        <v>0</v>
      </c>
      <c r="BG21" s="13">
        <f t="shared" si="82"/>
        <v>0</v>
      </c>
      <c r="BH21" s="13">
        <f t="shared" si="82"/>
        <v>0</v>
      </c>
      <c r="BI21" s="13" t="s">
        <v>4</v>
      </c>
      <c r="BJ21" s="46">
        <v>0</v>
      </c>
      <c r="BK21" s="13">
        <f t="shared" ref="BK21:BT21" si="83">0*12*BK35</f>
        <v>0</v>
      </c>
      <c r="BL21" s="13">
        <f t="shared" si="83"/>
        <v>0</v>
      </c>
      <c r="BM21" s="13">
        <f t="shared" si="83"/>
        <v>0</v>
      </c>
      <c r="BN21" s="13">
        <f t="shared" si="83"/>
        <v>0</v>
      </c>
      <c r="BO21" s="13">
        <f t="shared" si="83"/>
        <v>0</v>
      </c>
      <c r="BP21" s="13">
        <f t="shared" si="83"/>
        <v>0</v>
      </c>
      <c r="BQ21" s="13">
        <f t="shared" si="83"/>
        <v>0</v>
      </c>
      <c r="BR21" s="13">
        <f t="shared" si="83"/>
        <v>0</v>
      </c>
      <c r="BS21" s="13">
        <f t="shared" si="83"/>
        <v>0</v>
      </c>
      <c r="BT21" s="13">
        <f t="shared" si="83"/>
        <v>0</v>
      </c>
      <c r="BU21" s="13" t="s">
        <v>4</v>
      </c>
      <c r="BV21" s="28">
        <v>0</v>
      </c>
      <c r="BW21" s="13">
        <f t="shared" ref="BW21:BX21" si="84">0*12*BW35</f>
        <v>0</v>
      </c>
      <c r="BX21" s="13">
        <f t="shared" si="84"/>
        <v>0</v>
      </c>
      <c r="BY21" s="13">
        <f t="shared" ref="BY21:CC21" si="85">0*12*BY35</f>
        <v>0</v>
      </c>
      <c r="BZ21" s="13">
        <f t="shared" si="85"/>
        <v>0</v>
      </c>
      <c r="CA21" s="13">
        <f t="shared" si="85"/>
        <v>0</v>
      </c>
      <c r="CB21" s="13">
        <f t="shared" ref="CB21" si="86">0*12*CB35</f>
        <v>0</v>
      </c>
      <c r="CC21" s="13">
        <f t="shared" si="85"/>
        <v>0</v>
      </c>
    </row>
    <row r="22" spans="1:81" s="1" customFormat="1" ht="13.5" customHeight="1" x14ac:dyDescent="0.2">
      <c r="A22" s="89" t="s">
        <v>10</v>
      </c>
      <c r="B22" s="90"/>
      <c r="C22" s="90"/>
      <c r="D22" s="90"/>
      <c r="E22" s="90"/>
      <c r="F22" s="91"/>
      <c r="G22" s="12"/>
      <c r="H22" s="16">
        <f t="shared" ref="H22" si="87">SUM(H23:H27)</f>
        <v>1.94</v>
      </c>
      <c r="I22" s="16">
        <f t="shared" ref="I22:K22" si="88">SUM(I23:I27)</f>
        <v>7598.5920000000006</v>
      </c>
      <c r="J22" s="16">
        <f t="shared" si="88"/>
        <v>11304.768</v>
      </c>
      <c r="K22" s="16">
        <f t="shared" si="88"/>
        <v>11304.768</v>
      </c>
      <c r="L22" s="16">
        <f t="shared" ref="L22:M22" si="89">SUM(L23:L27)</f>
        <v>10538.856</v>
      </c>
      <c r="M22" s="16">
        <f t="shared" si="89"/>
        <v>14121.648000000001</v>
      </c>
      <c r="N22" s="16">
        <f t="shared" ref="N22:Q22" si="90">SUM(N23:N27)</f>
        <v>12177.768</v>
      </c>
      <c r="O22" s="16">
        <f t="shared" si="90"/>
        <v>22195.152000000002</v>
      </c>
      <c r="P22" s="16">
        <f t="shared" si="90"/>
        <v>13816.68</v>
      </c>
      <c r="Q22" s="16">
        <f t="shared" si="90"/>
        <v>9537.8159999999989</v>
      </c>
      <c r="R22" s="16">
        <f t="shared" ref="R22:Y22" si="91">SUM(R23:R27)</f>
        <v>9384.1680000000015</v>
      </c>
      <c r="S22" s="16">
        <f t="shared" si="91"/>
        <v>12615.432000000001</v>
      </c>
      <c r="T22" s="16">
        <f t="shared" si="91"/>
        <v>13812.023999999998</v>
      </c>
      <c r="U22" s="16">
        <f t="shared" si="91"/>
        <v>11269.848000000002</v>
      </c>
      <c r="V22" s="16">
        <f t="shared" si="91"/>
        <v>9328.2960000000003</v>
      </c>
      <c r="W22" s="16">
        <f t="shared" si="91"/>
        <v>16682.448000000004</v>
      </c>
      <c r="X22" s="16">
        <f t="shared" si="91"/>
        <v>16521.816000000003</v>
      </c>
      <c r="Y22" s="16">
        <f t="shared" si="91"/>
        <v>16803.504000000001</v>
      </c>
      <c r="Z22" s="16">
        <f t="shared" ref="Z22:AO22" si="92">SUM(Z23:Z27)</f>
        <v>9591.36</v>
      </c>
      <c r="AA22" s="16">
        <f t="shared" si="92"/>
        <v>13977.312</v>
      </c>
      <c r="AB22" s="16">
        <f t="shared" si="92"/>
        <v>9419.0879999999997</v>
      </c>
      <c r="AC22" s="16">
        <f t="shared" si="92"/>
        <v>10676.208000000001</v>
      </c>
      <c r="AD22" s="16">
        <f t="shared" si="92"/>
        <v>11246.567999999999</v>
      </c>
      <c r="AE22" s="16">
        <f t="shared" si="92"/>
        <v>11302.44</v>
      </c>
      <c r="AF22" s="16">
        <f t="shared" si="92"/>
        <v>16999.056</v>
      </c>
      <c r="AG22" s="16">
        <f t="shared" si="92"/>
        <v>9740.351999999999</v>
      </c>
      <c r="AH22" s="16">
        <f t="shared" si="92"/>
        <v>10122.144</v>
      </c>
      <c r="AI22" s="16">
        <f t="shared" si="92"/>
        <v>9770.616</v>
      </c>
      <c r="AJ22" s="16">
        <f t="shared" si="92"/>
        <v>9682.1519999999982</v>
      </c>
      <c r="AK22" s="16">
        <f t="shared" si="92"/>
        <v>12466.44</v>
      </c>
      <c r="AL22" s="16">
        <f t="shared" si="92"/>
        <v>16843.080000000002</v>
      </c>
      <c r="AM22" s="16">
        <f t="shared" si="92"/>
        <v>9798.5519999999997</v>
      </c>
      <c r="AN22" s="16">
        <f t="shared" si="92"/>
        <v>16675.464</v>
      </c>
      <c r="AO22" s="16">
        <f t="shared" si="92"/>
        <v>11421.168000000001</v>
      </c>
      <c r="AP22" s="12"/>
      <c r="AQ22" s="16">
        <v>3.23</v>
      </c>
      <c r="AR22" s="16">
        <f t="shared" ref="AR22" si="93">SUM(AR23:AR27)</f>
        <v>3127.9319999999998</v>
      </c>
      <c r="AS22" s="29">
        <f t="shared" ref="AS22" si="94">SUM(AS23:AS27)</f>
        <v>5.2099999999999991</v>
      </c>
      <c r="AT22" s="16">
        <f t="shared" ref="AT22" si="95">SUM(AT23:AT27)</f>
        <v>30791.099999999995</v>
      </c>
      <c r="AU22" s="16">
        <f t="shared" ref="AU22:AV22" si="96">SUM(AU23:AU27)</f>
        <v>37568.267999999996</v>
      </c>
      <c r="AV22" s="16">
        <f t="shared" si="96"/>
        <v>44470.475999999995</v>
      </c>
      <c r="AW22" s="16">
        <f t="shared" ref="AW22:AZ22" si="97">SUM(AW23:AW27)</f>
        <v>44470.475999999995</v>
      </c>
      <c r="AX22" s="16">
        <f t="shared" si="97"/>
        <v>44689.295999999995</v>
      </c>
      <c r="AY22" s="16">
        <f t="shared" si="97"/>
        <v>25814.507999999998</v>
      </c>
      <c r="AZ22" s="16">
        <f t="shared" si="97"/>
        <v>25802.003999999997</v>
      </c>
      <c r="BA22" s="16">
        <f t="shared" ref="BA22:BG22" si="98">SUM(BA23:BA27)</f>
        <v>44633.027999999991</v>
      </c>
      <c r="BB22" s="16">
        <f t="shared" si="98"/>
        <v>75230.315999999992</v>
      </c>
      <c r="BC22" s="16">
        <f t="shared" si="98"/>
        <v>32722.967999999993</v>
      </c>
      <c r="BD22" s="16">
        <f t="shared" si="98"/>
        <v>27546.311999999998</v>
      </c>
      <c r="BE22" s="16">
        <f t="shared" si="98"/>
        <v>25464.395999999997</v>
      </c>
      <c r="BF22" s="16">
        <f t="shared" si="98"/>
        <v>25914.54</v>
      </c>
      <c r="BG22" s="16">
        <f t="shared" si="98"/>
        <v>10840.967999999999</v>
      </c>
      <c r="BH22" s="16">
        <f t="shared" ref="BH22:BK22" si="99">SUM(BH23:BH27)</f>
        <v>25589.435999999998</v>
      </c>
      <c r="BI22" s="12"/>
      <c r="BJ22" s="47">
        <f t="shared" si="99"/>
        <v>2.98</v>
      </c>
      <c r="BK22" s="16">
        <f t="shared" si="99"/>
        <v>18670.296000000002</v>
      </c>
      <c r="BL22" s="16">
        <f t="shared" ref="BL22:BM22" si="100">SUM(BL23:BL27)</f>
        <v>30742.872000000003</v>
      </c>
      <c r="BM22" s="16">
        <f t="shared" si="100"/>
        <v>12945.119999999999</v>
      </c>
      <c r="BN22" s="16">
        <f t="shared" ref="BN22:BS22" si="101">SUM(BN23:BN27)</f>
        <v>56050.224000000002</v>
      </c>
      <c r="BO22" s="16">
        <f t="shared" si="101"/>
        <v>20719.343999999997</v>
      </c>
      <c r="BP22" s="16">
        <f t="shared" si="101"/>
        <v>17500.944</v>
      </c>
      <c r="BQ22" s="16">
        <f t="shared" si="101"/>
        <v>10760.183999999997</v>
      </c>
      <c r="BR22" s="16">
        <f t="shared" si="101"/>
        <v>20304.527999999998</v>
      </c>
      <c r="BS22" s="16">
        <f t="shared" si="101"/>
        <v>17887.151999999998</v>
      </c>
      <c r="BT22" s="16">
        <f t="shared" ref="BT22" si="102">SUM(BT23:BT27)</f>
        <v>18866.975999999999</v>
      </c>
      <c r="BU22" s="12"/>
      <c r="BV22" s="29">
        <f t="shared" ref="BV22" si="103">SUM(BV23:BV27)</f>
        <v>1.94</v>
      </c>
      <c r="BW22" s="16">
        <f t="shared" ref="BW22:CC22" si="104">SUM(BW23:BW27)</f>
        <v>12303.48</v>
      </c>
      <c r="BX22" s="16">
        <f t="shared" si="104"/>
        <v>24159.984</v>
      </c>
      <c r="BY22" s="16">
        <f t="shared" si="104"/>
        <v>13786.416000000001</v>
      </c>
      <c r="BZ22" s="16">
        <f t="shared" ref="BZ22:CB22" si="105">SUM(BZ23:BZ27)</f>
        <v>13367.376</v>
      </c>
      <c r="CA22" s="16">
        <f t="shared" si="105"/>
        <v>9954.5280000000002</v>
      </c>
      <c r="CB22" s="16">
        <f t="shared" si="105"/>
        <v>10012.728000000001</v>
      </c>
      <c r="CC22" s="16">
        <f t="shared" si="104"/>
        <v>10119.815999999999</v>
      </c>
    </row>
    <row r="23" spans="1:81" s="1" customFormat="1" x14ac:dyDescent="0.2">
      <c r="A23" s="83" t="s">
        <v>38</v>
      </c>
      <c r="B23" s="84"/>
      <c r="C23" s="84"/>
      <c r="D23" s="84"/>
      <c r="E23" s="84"/>
      <c r="F23" s="84"/>
      <c r="G23" s="13" t="s">
        <v>4</v>
      </c>
      <c r="H23" s="13">
        <v>1.02</v>
      </c>
      <c r="I23" s="13">
        <f>1.02*12*I35</f>
        <v>3995.136</v>
      </c>
      <c r="J23" s="13">
        <f t="shared" ref="J23:K23" si="106">1.02*12*J35</f>
        <v>5943.7440000000006</v>
      </c>
      <c r="K23" s="13">
        <f t="shared" si="106"/>
        <v>5943.7440000000006</v>
      </c>
      <c r="L23" s="13">
        <f t="shared" ref="L23:AO23" si="107">1.02*12*L35</f>
        <v>5541.0479999999998</v>
      </c>
      <c r="M23" s="13">
        <f t="shared" si="107"/>
        <v>7424.7840000000006</v>
      </c>
      <c r="N23" s="13">
        <f t="shared" si="107"/>
        <v>6402.7440000000006</v>
      </c>
      <c r="O23" s="13">
        <f t="shared" si="107"/>
        <v>11669.616</v>
      </c>
      <c r="P23" s="13">
        <f t="shared" si="107"/>
        <v>7264.4400000000005</v>
      </c>
      <c r="Q23" s="13">
        <f t="shared" si="107"/>
        <v>5014.7280000000001</v>
      </c>
      <c r="R23" s="13">
        <f t="shared" si="107"/>
        <v>4933.9440000000004</v>
      </c>
      <c r="S23" s="13">
        <f t="shared" si="107"/>
        <v>6632.8559999999998</v>
      </c>
      <c r="T23" s="13">
        <f t="shared" si="107"/>
        <v>7261.9919999999993</v>
      </c>
      <c r="U23" s="13">
        <f t="shared" si="107"/>
        <v>5925.384</v>
      </c>
      <c r="V23" s="13">
        <f t="shared" si="107"/>
        <v>4904.5680000000002</v>
      </c>
      <c r="W23" s="13">
        <f t="shared" si="107"/>
        <v>8771.1840000000011</v>
      </c>
      <c r="X23" s="13">
        <f t="shared" si="107"/>
        <v>8686.728000000001</v>
      </c>
      <c r="Y23" s="13">
        <f t="shared" si="107"/>
        <v>8834.8320000000003</v>
      </c>
      <c r="Z23" s="13">
        <f t="shared" si="107"/>
        <v>5042.88</v>
      </c>
      <c r="AA23" s="13">
        <f t="shared" si="107"/>
        <v>7348.8959999999997</v>
      </c>
      <c r="AB23" s="13">
        <f t="shared" si="107"/>
        <v>4952.3040000000001</v>
      </c>
      <c r="AC23" s="13">
        <f t="shared" si="107"/>
        <v>5613.2640000000001</v>
      </c>
      <c r="AD23" s="13">
        <f t="shared" si="107"/>
        <v>5913.1440000000002</v>
      </c>
      <c r="AE23" s="13">
        <f t="shared" si="107"/>
        <v>5942.52</v>
      </c>
      <c r="AF23" s="13">
        <f t="shared" si="107"/>
        <v>8937.648000000001</v>
      </c>
      <c r="AG23" s="13">
        <f t="shared" si="107"/>
        <v>5121.2159999999994</v>
      </c>
      <c r="AH23" s="13">
        <f t="shared" si="107"/>
        <v>5321.9520000000002</v>
      </c>
      <c r="AI23" s="13">
        <f t="shared" si="107"/>
        <v>5137.1279999999997</v>
      </c>
      <c r="AJ23" s="13">
        <f t="shared" si="107"/>
        <v>5090.616</v>
      </c>
      <c r="AK23" s="13">
        <f t="shared" si="107"/>
        <v>6554.52</v>
      </c>
      <c r="AL23" s="13">
        <f t="shared" si="107"/>
        <v>8855.64</v>
      </c>
      <c r="AM23" s="13">
        <f t="shared" si="107"/>
        <v>5151.8159999999998</v>
      </c>
      <c r="AN23" s="13">
        <f t="shared" si="107"/>
        <v>8767.5119999999988</v>
      </c>
      <c r="AO23" s="13">
        <f t="shared" si="107"/>
        <v>6004.9440000000004</v>
      </c>
      <c r="AP23" s="13" t="s">
        <v>4</v>
      </c>
      <c r="AQ23" s="13">
        <v>1.02</v>
      </c>
      <c r="AR23" s="13">
        <f t="shared" ref="AR23" si="108">1.02*12*AR35</f>
        <v>987.76800000000003</v>
      </c>
      <c r="AS23" s="28">
        <v>1.1499999999999999</v>
      </c>
      <c r="AT23" s="13">
        <f t="shared" ref="AT23:BH23" si="109">1.15*12*AT35</f>
        <v>6796.4999999999991</v>
      </c>
      <c r="AU23" s="13">
        <f t="shared" si="109"/>
        <v>8292.4199999999983</v>
      </c>
      <c r="AV23" s="13">
        <f t="shared" si="109"/>
        <v>9815.9399999999987</v>
      </c>
      <c r="AW23" s="13">
        <f t="shared" si="109"/>
        <v>9815.9399999999987</v>
      </c>
      <c r="AX23" s="13">
        <f t="shared" si="109"/>
        <v>9864.239999999998</v>
      </c>
      <c r="AY23" s="13">
        <f t="shared" si="109"/>
        <v>5698.0199999999995</v>
      </c>
      <c r="AZ23" s="13">
        <f t="shared" si="109"/>
        <v>5695.2599999999993</v>
      </c>
      <c r="BA23" s="13">
        <f t="shared" si="109"/>
        <v>9851.82</v>
      </c>
      <c r="BB23" s="13">
        <f t="shared" si="109"/>
        <v>16605.539999999997</v>
      </c>
      <c r="BC23" s="13">
        <f t="shared" si="109"/>
        <v>7222.9199999999992</v>
      </c>
      <c r="BD23" s="13">
        <f t="shared" si="109"/>
        <v>6080.28</v>
      </c>
      <c r="BE23" s="13">
        <f t="shared" si="109"/>
        <v>5620.74</v>
      </c>
      <c r="BF23" s="13">
        <f t="shared" si="109"/>
        <v>5720.0999999999995</v>
      </c>
      <c r="BG23" s="13">
        <f t="shared" si="109"/>
        <v>2392.92</v>
      </c>
      <c r="BH23" s="13">
        <f t="shared" si="109"/>
        <v>5648.34</v>
      </c>
      <c r="BI23" s="13" t="s">
        <v>4</v>
      </c>
      <c r="BJ23" s="46">
        <v>1.1499999999999999</v>
      </c>
      <c r="BK23" s="13">
        <f t="shared" ref="BK23:BT23" si="110">1.15*12*BK35</f>
        <v>7204.98</v>
      </c>
      <c r="BL23" s="13">
        <f t="shared" si="110"/>
        <v>11863.86</v>
      </c>
      <c r="BM23" s="13">
        <f t="shared" si="110"/>
        <v>4995.5999999999995</v>
      </c>
      <c r="BN23" s="13">
        <f t="shared" si="110"/>
        <v>21630.12</v>
      </c>
      <c r="BO23" s="13">
        <f t="shared" si="110"/>
        <v>7995.7199999999993</v>
      </c>
      <c r="BP23" s="13">
        <f t="shared" si="110"/>
        <v>6753.7199999999993</v>
      </c>
      <c r="BQ23" s="13">
        <f t="shared" si="110"/>
        <v>4152.4199999999992</v>
      </c>
      <c r="BR23" s="13">
        <f t="shared" si="110"/>
        <v>7835.6399999999985</v>
      </c>
      <c r="BS23" s="13">
        <f t="shared" si="110"/>
        <v>6902.7599999999993</v>
      </c>
      <c r="BT23" s="13">
        <f t="shared" si="110"/>
        <v>7280.88</v>
      </c>
      <c r="BU23" s="13" t="s">
        <v>4</v>
      </c>
      <c r="BV23" s="28">
        <v>1.02</v>
      </c>
      <c r="BW23" s="13">
        <f t="shared" ref="BW23:BX23" si="111">1.02*12*BW35</f>
        <v>6468.84</v>
      </c>
      <c r="BX23" s="13">
        <f t="shared" si="111"/>
        <v>12702.672</v>
      </c>
      <c r="BY23" s="13">
        <f t="shared" ref="BY23:CC23" si="112">1.02*12*BY35</f>
        <v>7248.5280000000002</v>
      </c>
      <c r="BZ23" s="13">
        <f t="shared" si="112"/>
        <v>7028.2080000000005</v>
      </c>
      <c r="CA23" s="13">
        <f t="shared" si="112"/>
        <v>5233.8240000000005</v>
      </c>
      <c r="CB23" s="13">
        <f t="shared" ref="CB23" si="113">1.02*12*CB35</f>
        <v>5264.424</v>
      </c>
      <c r="CC23" s="13">
        <f t="shared" si="112"/>
        <v>5320.7280000000001</v>
      </c>
    </row>
    <row r="24" spans="1:81" s="1" customFormat="1" ht="25.5" customHeight="1" x14ac:dyDescent="0.2">
      <c r="A24" s="83" t="s">
        <v>28</v>
      </c>
      <c r="B24" s="84"/>
      <c r="C24" s="84"/>
      <c r="D24" s="84"/>
      <c r="E24" s="84"/>
      <c r="F24" s="84"/>
      <c r="G24" s="13" t="s">
        <v>3</v>
      </c>
      <c r="H24" s="13">
        <v>0</v>
      </c>
      <c r="I24" s="13">
        <f>0*1242*I35</f>
        <v>0</v>
      </c>
      <c r="J24" s="13">
        <f t="shared" ref="J24:K24" si="114">0*1242*J35</f>
        <v>0</v>
      </c>
      <c r="K24" s="13">
        <f t="shared" si="114"/>
        <v>0</v>
      </c>
      <c r="L24" s="13">
        <f t="shared" ref="L24:AO24" si="115">0*1242*L35</f>
        <v>0</v>
      </c>
      <c r="M24" s="13">
        <f t="shared" si="115"/>
        <v>0</v>
      </c>
      <c r="N24" s="13">
        <f t="shared" si="115"/>
        <v>0</v>
      </c>
      <c r="O24" s="13">
        <f t="shared" si="115"/>
        <v>0</v>
      </c>
      <c r="P24" s="13">
        <f t="shared" si="115"/>
        <v>0</v>
      </c>
      <c r="Q24" s="13">
        <f t="shared" si="115"/>
        <v>0</v>
      </c>
      <c r="R24" s="13">
        <f t="shared" si="115"/>
        <v>0</v>
      </c>
      <c r="S24" s="13">
        <f t="shared" si="115"/>
        <v>0</v>
      </c>
      <c r="T24" s="13">
        <f t="shared" si="115"/>
        <v>0</v>
      </c>
      <c r="U24" s="13">
        <f t="shared" si="115"/>
        <v>0</v>
      </c>
      <c r="V24" s="13">
        <f t="shared" si="115"/>
        <v>0</v>
      </c>
      <c r="W24" s="13">
        <f t="shared" si="115"/>
        <v>0</v>
      </c>
      <c r="X24" s="13">
        <f t="shared" si="115"/>
        <v>0</v>
      </c>
      <c r="Y24" s="13">
        <f t="shared" si="115"/>
        <v>0</v>
      </c>
      <c r="Z24" s="13">
        <f t="shared" si="115"/>
        <v>0</v>
      </c>
      <c r="AA24" s="13">
        <f t="shared" si="115"/>
        <v>0</v>
      </c>
      <c r="AB24" s="13">
        <f t="shared" si="115"/>
        <v>0</v>
      </c>
      <c r="AC24" s="13">
        <f t="shared" si="115"/>
        <v>0</v>
      </c>
      <c r="AD24" s="13">
        <f t="shared" si="115"/>
        <v>0</v>
      </c>
      <c r="AE24" s="13">
        <f t="shared" si="115"/>
        <v>0</v>
      </c>
      <c r="AF24" s="13">
        <f t="shared" si="115"/>
        <v>0</v>
      </c>
      <c r="AG24" s="13">
        <f t="shared" si="115"/>
        <v>0</v>
      </c>
      <c r="AH24" s="13">
        <f t="shared" si="115"/>
        <v>0</v>
      </c>
      <c r="AI24" s="13">
        <f t="shared" si="115"/>
        <v>0</v>
      </c>
      <c r="AJ24" s="13">
        <f t="shared" si="115"/>
        <v>0</v>
      </c>
      <c r="AK24" s="13">
        <f t="shared" si="115"/>
        <v>0</v>
      </c>
      <c r="AL24" s="13">
        <f t="shared" si="115"/>
        <v>0</v>
      </c>
      <c r="AM24" s="13">
        <f t="shared" si="115"/>
        <v>0</v>
      </c>
      <c r="AN24" s="13">
        <f t="shared" si="115"/>
        <v>0</v>
      </c>
      <c r="AO24" s="13">
        <f t="shared" si="115"/>
        <v>0</v>
      </c>
      <c r="AP24" s="13" t="s">
        <v>3</v>
      </c>
      <c r="AQ24" s="13">
        <v>0</v>
      </c>
      <c r="AR24" s="13">
        <f>0*12*AR35</f>
        <v>0</v>
      </c>
      <c r="AS24" s="28">
        <v>0</v>
      </c>
      <c r="AT24" s="13">
        <f t="shared" ref="AT24" si="116">0*12*AT35</f>
        <v>0</v>
      </c>
      <c r="AU24" s="13">
        <f t="shared" ref="AU24:AV24" si="117">0*12*AU35</f>
        <v>0</v>
      </c>
      <c r="AV24" s="13">
        <f t="shared" si="117"/>
        <v>0</v>
      </c>
      <c r="AW24" s="13">
        <f t="shared" ref="AW24:AZ24" si="118">0*12*AW35</f>
        <v>0</v>
      </c>
      <c r="AX24" s="13">
        <f t="shared" si="118"/>
        <v>0</v>
      </c>
      <c r="AY24" s="13">
        <f t="shared" si="118"/>
        <v>0</v>
      </c>
      <c r="AZ24" s="13">
        <f t="shared" si="118"/>
        <v>0</v>
      </c>
      <c r="BA24" s="13">
        <f t="shared" ref="BA24:BG24" si="119">0*12*BA35</f>
        <v>0</v>
      </c>
      <c r="BB24" s="13">
        <f t="shared" si="119"/>
        <v>0</v>
      </c>
      <c r="BC24" s="13">
        <f t="shared" si="119"/>
        <v>0</v>
      </c>
      <c r="BD24" s="13">
        <f t="shared" si="119"/>
        <v>0</v>
      </c>
      <c r="BE24" s="13">
        <f t="shared" si="119"/>
        <v>0</v>
      </c>
      <c r="BF24" s="13">
        <f t="shared" si="119"/>
        <v>0</v>
      </c>
      <c r="BG24" s="13">
        <f t="shared" si="119"/>
        <v>0</v>
      </c>
      <c r="BH24" s="13">
        <f t="shared" ref="BH24" si="120">0*12*BH35</f>
        <v>0</v>
      </c>
      <c r="BI24" s="13" t="s">
        <v>3</v>
      </c>
      <c r="BJ24" s="46">
        <v>0</v>
      </c>
      <c r="BK24" s="13">
        <f t="shared" ref="BK24:BL24" si="121">0*12*BK35</f>
        <v>0</v>
      </c>
      <c r="BL24" s="13">
        <f t="shared" si="121"/>
        <v>0</v>
      </c>
      <c r="BM24" s="13">
        <f t="shared" ref="BM24:BO24" si="122">0*12*BM35</f>
        <v>0</v>
      </c>
      <c r="BN24" s="13">
        <f t="shared" si="122"/>
        <v>0</v>
      </c>
      <c r="BO24" s="13">
        <f t="shared" si="122"/>
        <v>0</v>
      </c>
      <c r="BP24" s="13">
        <f t="shared" ref="BP24:BT24" si="123">0*12*BP35</f>
        <v>0</v>
      </c>
      <c r="BQ24" s="13">
        <f t="shared" si="123"/>
        <v>0</v>
      </c>
      <c r="BR24" s="13">
        <f t="shared" si="123"/>
        <v>0</v>
      </c>
      <c r="BS24" s="13">
        <f t="shared" si="123"/>
        <v>0</v>
      </c>
      <c r="BT24" s="13">
        <f t="shared" si="123"/>
        <v>0</v>
      </c>
      <c r="BU24" s="13" t="s">
        <v>3</v>
      </c>
      <c r="BV24" s="28">
        <v>0</v>
      </c>
      <c r="BW24" s="13">
        <f t="shared" ref="BW24:BX24" si="124">0*1242*BW35</f>
        <v>0</v>
      </c>
      <c r="BX24" s="13">
        <f t="shared" si="124"/>
        <v>0</v>
      </c>
      <c r="BY24" s="13">
        <f t="shared" ref="BY24:CC24" si="125">0*1242*BY35</f>
        <v>0</v>
      </c>
      <c r="BZ24" s="13">
        <f t="shared" si="125"/>
        <v>0</v>
      </c>
      <c r="CA24" s="13">
        <f t="shared" si="125"/>
        <v>0</v>
      </c>
      <c r="CB24" s="13">
        <f t="shared" ref="CB24" si="126">0*1242*CB35</f>
        <v>0</v>
      </c>
      <c r="CC24" s="13">
        <f t="shared" si="125"/>
        <v>0</v>
      </c>
    </row>
    <row r="25" spans="1:81" s="1" customFormat="1" ht="25.5" customHeight="1" x14ac:dyDescent="0.2">
      <c r="A25" s="83" t="s">
        <v>29</v>
      </c>
      <c r="B25" s="83"/>
      <c r="C25" s="83"/>
      <c r="D25" s="83"/>
      <c r="E25" s="83"/>
      <c r="F25" s="83"/>
      <c r="G25" s="13" t="s">
        <v>8</v>
      </c>
      <c r="H25" s="13">
        <v>0</v>
      </c>
      <c r="I25" s="13">
        <f>0*12*I35</f>
        <v>0</v>
      </c>
      <c r="J25" s="13">
        <f t="shared" ref="J25:K25" si="127">0*12*J35</f>
        <v>0</v>
      </c>
      <c r="K25" s="13">
        <f t="shared" si="127"/>
        <v>0</v>
      </c>
      <c r="L25" s="13">
        <f t="shared" ref="L25:AO25" si="128">0*12*L35</f>
        <v>0</v>
      </c>
      <c r="M25" s="13">
        <f t="shared" si="128"/>
        <v>0</v>
      </c>
      <c r="N25" s="13">
        <f t="shared" si="128"/>
        <v>0</v>
      </c>
      <c r="O25" s="13">
        <f t="shared" si="128"/>
        <v>0</v>
      </c>
      <c r="P25" s="13">
        <f t="shared" si="128"/>
        <v>0</v>
      </c>
      <c r="Q25" s="13">
        <f t="shared" si="128"/>
        <v>0</v>
      </c>
      <c r="R25" s="13">
        <f t="shared" si="128"/>
        <v>0</v>
      </c>
      <c r="S25" s="13">
        <f t="shared" si="128"/>
        <v>0</v>
      </c>
      <c r="T25" s="13">
        <f t="shared" si="128"/>
        <v>0</v>
      </c>
      <c r="U25" s="13">
        <f t="shared" si="128"/>
        <v>0</v>
      </c>
      <c r="V25" s="13">
        <f t="shared" si="128"/>
        <v>0</v>
      </c>
      <c r="W25" s="13">
        <f t="shared" si="128"/>
        <v>0</v>
      </c>
      <c r="X25" s="13">
        <f t="shared" si="128"/>
        <v>0</v>
      </c>
      <c r="Y25" s="13">
        <f t="shared" si="128"/>
        <v>0</v>
      </c>
      <c r="Z25" s="13">
        <f t="shared" si="128"/>
        <v>0</v>
      </c>
      <c r="AA25" s="13">
        <f t="shared" si="128"/>
        <v>0</v>
      </c>
      <c r="AB25" s="13">
        <f t="shared" si="128"/>
        <v>0</v>
      </c>
      <c r="AC25" s="13">
        <f t="shared" si="128"/>
        <v>0</v>
      </c>
      <c r="AD25" s="13">
        <f t="shared" si="128"/>
        <v>0</v>
      </c>
      <c r="AE25" s="13">
        <f t="shared" si="128"/>
        <v>0</v>
      </c>
      <c r="AF25" s="13">
        <f t="shared" si="128"/>
        <v>0</v>
      </c>
      <c r="AG25" s="13">
        <f t="shared" si="128"/>
        <v>0</v>
      </c>
      <c r="AH25" s="13">
        <f t="shared" si="128"/>
        <v>0</v>
      </c>
      <c r="AI25" s="13">
        <f t="shared" si="128"/>
        <v>0</v>
      </c>
      <c r="AJ25" s="13">
        <f t="shared" si="128"/>
        <v>0</v>
      </c>
      <c r="AK25" s="13">
        <f t="shared" si="128"/>
        <v>0</v>
      </c>
      <c r="AL25" s="13">
        <f t="shared" si="128"/>
        <v>0</v>
      </c>
      <c r="AM25" s="13">
        <f t="shared" si="128"/>
        <v>0</v>
      </c>
      <c r="AN25" s="13">
        <f t="shared" si="128"/>
        <v>0</v>
      </c>
      <c r="AO25" s="13">
        <f t="shared" si="128"/>
        <v>0</v>
      </c>
      <c r="AP25" s="13" t="s">
        <v>8</v>
      </c>
      <c r="AQ25" s="13">
        <v>0</v>
      </c>
      <c r="AR25" s="13">
        <f t="shared" ref="AR25" si="129">0*12*AR35</f>
        <v>0</v>
      </c>
      <c r="AS25" s="28">
        <v>0</v>
      </c>
      <c r="AT25" s="13">
        <f t="shared" ref="AT25" si="130">0*12*AT35</f>
        <v>0</v>
      </c>
      <c r="AU25" s="13">
        <f t="shared" ref="AU25:AV25" si="131">0*12*AU35</f>
        <v>0</v>
      </c>
      <c r="AV25" s="13">
        <f t="shared" si="131"/>
        <v>0</v>
      </c>
      <c r="AW25" s="13">
        <f t="shared" ref="AW25:AZ25" si="132">0*12*AW35</f>
        <v>0</v>
      </c>
      <c r="AX25" s="13">
        <f t="shared" si="132"/>
        <v>0</v>
      </c>
      <c r="AY25" s="13">
        <f t="shared" si="132"/>
        <v>0</v>
      </c>
      <c r="AZ25" s="13">
        <f t="shared" si="132"/>
        <v>0</v>
      </c>
      <c r="BA25" s="13">
        <f t="shared" ref="BA25:BG25" si="133">0*12*BA35</f>
        <v>0</v>
      </c>
      <c r="BB25" s="13">
        <f t="shared" si="133"/>
        <v>0</v>
      </c>
      <c r="BC25" s="13">
        <f t="shared" si="133"/>
        <v>0</v>
      </c>
      <c r="BD25" s="13">
        <f t="shared" si="133"/>
        <v>0</v>
      </c>
      <c r="BE25" s="13">
        <f t="shared" si="133"/>
        <v>0</v>
      </c>
      <c r="BF25" s="13">
        <f t="shared" si="133"/>
        <v>0</v>
      </c>
      <c r="BG25" s="13">
        <f t="shared" si="133"/>
        <v>0</v>
      </c>
      <c r="BH25" s="13">
        <f t="shared" ref="BH25" si="134">0*12*BH35</f>
        <v>0</v>
      </c>
      <c r="BI25" s="13" t="s">
        <v>8</v>
      </c>
      <c r="BJ25" s="46">
        <v>0</v>
      </c>
      <c r="BK25" s="13">
        <f t="shared" ref="BK25:BL25" si="135">0*12*BK35</f>
        <v>0</v>
      </c>
      <c r="BL25" s="13">
        <f t="shared" si="135"/>
        <v>0</v>
      </c>
      <c r="BM25" s="13">
        <f t="shared" ref="BM25:BO25" si="136">0*12*BM35</f>
        <v>0</v>
      </c>
      <c r="BN25" s="13">
        <f t="shared" si="136"/>
        <v>0</v>
      </c>
      <c r="BO25" s="13">
        <f t="shared" si="136"/>
        <v>0</v>
      </c>
      <c r="BP25" s="13">
        <f t="shared" ref="BP25:BT25" si="137">0*12*BP35</f>
        <v>0</v>
      </c>
      <c r="BQ25" s="13">
        <f t="shared" si="137"/>
        <v>0</v>
      </c>
      <c r="BR25" s="13">
        <f t="shared" si="137"/>
        <v>0</v>
      </c>
      <c r="BS25" s="13">
        <f t="shared" si="137"/>
        <v>0</v>
      </c>
      <c r="BT25" s="13">
        <f t="shared" si="137"/>
        <v>0</v>
      </c>
      <c r="BU25" s="13" t="s">
        <v>8</v>
      </c>
      <c r="BV25" s="28">
        <v>0</v>
      </c>
      <c r="BW25" s="13">
        <f t="shared" ref="BW25:BX25" si="138">0*12*BW35</f>
        <v>0</v>
      </c>
      <c r="BX25" s="13">
        <f t="shared" si="138"/>
        <v>0</v>
      </c>
      <c r="BY25" s="13">
        <f t="shared" ref="BY25:CC25" si="139">0*12*BY35</f>
        <v>0</v>
      </c>
      <c r="BZ25" s="13">
        <f t="shared" si="139"/>
        <v>0</v>
      </c>
      <c r="CA25" s="13">
        <f t="shared" si="139"/>
        <v>0</v>
      </c>
      <c r="CB25" s="13">
        <f t="shared" ref="CB25" si="140">0*12*CB35</f>
        <v>0</v>
      </c>
      <c r="CC25" s="13">
        <f t="shared" si="139"/>
        <v>0</v>
      </c>
    </row>
    <row r="26" spans="1:81" s="1" customFormat="1" ht="57" customHeight="1" x14ac:dyDescent="0.2">
      <c r="A26" s="83" t="s">
        <v>30</v>
      </c>
      <c r="B26" s="83"/>
      <c r="C26" s="83"/>
      <c r="D26" s="83"/>
      <c r="E26" s="83"/>
      <c r="F26" s="83"/>
      <c r="G26" s="14" t="s">
        <v>9</v>
      </c>
      <c r="H26" s="13">
        <f>0.03+0.01</f>
        <v>0.04</v>
      </c>
      <c r="I26" s="13">
        <f>0.04*12*I35</f>
        <v>156.672</v>
      </c>
      <c r="J26" s="13">
        <f t="shared" ref="J26:K26" si="141">0.04*12*J35</f>
        <v>233.08799999999999</v>
      </c>
      <c r="K26" s="13">
        <f t="shared" si="141"/>
        <v>233.08799999999999</v>
      </c>
      <c r="L26" s="13">
        <f t="shared" ref="L26:AO26" si="142">0.04*12*L35</f>
        <v>217.29599999999999</v>
      </c>
      <c r="M26" s="13">
        <f t="shared" si="142"/>
        <v>291.16800000000001</v>
      </c>
      <c r="N26" s="13">
        <f t="shared" si="142"/>
        <v>251.08799999999999</v>
      </c>
      <c r="O26" s="13">
        <f t="shared" si="142"/>
        <v>457.63199999999995</v>
      </c>
      <c r="P26" s="13">
        <f t="shared" si="142"/>
        <v>284.88</v>
      </c>
      <c r="Q26" s="13">
        <f t="shared" si="142"/>
        <v>196.65599999999998</v>
      </c>
      <c r="R26" s="13">
        <f t="shared" si="142"/>
        <v>193.488</v>
      </c>
      <c r="S26" s="13">
        <f t="shared" si="142"/>
        <v>260.11199999999997</v>
      </c>
      <c r="T26" s="13">
        <f t="shared" si="142"/>
        <v>284.78399999999999</v>
      </c>
      <c r="U26" s="13">
        <f t="shared" si="142"/>
        <v>232.36799999999999</v>
      </c>
      <c r="V26" s="13">
        <f t="shared" si="142"/>
        <v>192.33599999999998</v>
      </c>
      <c r="W26" s="13">
        <f t="shared" si="142"/>
        <v>343.96800000000002</v>
      </c>
      <c r="X26" s="13">
        <f t="shared" si="142"/>
        <v>340.65600000000001</v>
      </c>
      <c r="Y26" s="13">
        <f t="shared" si="142"/>
        <v>346.46399999999994</v>
      </c>
      <c r="Z26" s="13">
        <f t="shared" si="142"/>
        <v>197.76</v>
      </c>
      <c r="AA26" s="13">
        <f t="shared" si="142"/>
        <v>288.19199999999995</v>
      </c>
      <c r="AB26" s="13">
        <f t="shared" si="142"/>
        <v>194.208</v>
      </c>
      <c r="AC26" s="13">
        <f t="shared" si="142"/>
        <v>220.12800000000001</v>
      </c>
      <c r="AD26" s="13">
        <f t="shared" si="142"/>
        <v>231.88800000000001</v>
      </c>
      <c r="AE26" s="13">
        <f t="shared" si="142"/>
        <v>233.04</v>
      </c>
      <c r="AF26" s="13">
        <f t="shared" si="142"/>
        <v>350.49599999999998</v>
      </c>
      <c r="AG26" s="13">
        <f t="shared" si="142"/>
        <v>200.83199999999999</v>
      </c>
      <c r="AH26" s="13">
        <f t="shared" si="142"/>
        <v>208.70400000000001</v>
      </c>
      <c r="AI26" s="13">
        <f t="shared" si="142"/>
        <v>201.45599999999999</v>
      </c>
      <c r="AJ26" s="13">
        <f t="shared" si="142"/>
        <v>199.63199999999998</v>
      </c>
      <c r="AK26" s="13">
        <f t="shared" si="142"/>
        <v>257.03999999999996</v>
      </c>
      <c r="AL26" s="13">
        <f t="shared" si="142"/>
        <v>347.28</v>
      </c>
      <c r="AM26" s="13">
        <f t="shared" si="142"/>
        <v>202.03199999999998</v>
      </c>
      <c r="AN26" s="13">
        <f t="shared" si="142"/>
        <v>343.82399999999996</v>
      </c>
      <c r="AO26" s="13">
        <f t="shared" si="142"/>
        <v>235.488</v>
      </c>
      <c r="AP26" s="14" t="s">
        <v>9</v>
      </c>
      <c r="AQ26" s="13">
        <v>0.04</v>
      </c>
      <c r="AR26" s="13">
        <f t="shared" ref="AR26" si="143">0.04*12*AR35</f>
        <v>38.735999999999997</v>
      </c>
      <c r="AS26" s="28">
        <v>0.04</v>
      </c>
      <c r="AT26" s="13">
        <f t="shared" ref="AT26" si="144">0.04*12*AT35</f>
        <v>236.39999999999998</v>
      </c>
      <c r="AU26" s="13">
        <f t="shared" ref="AU26:AV26" si="145">0.04*12*AU35</f>
        <v>288.43199999999996</v>
      </c>
      <c r="AV26" s="13">
        <f t="shared" si="145"/>
        <v>341.42399999999998</v>
      </c>
      <c r="AW26" s="13">
        <f t="shared" ref="AW26:AZ26" si="146">0.04*12*AW35</f>
        <v>341.42399999999998</v>
      </c>
      <c r="AX26" s="13">
        <f t="shared" si="146"/>
        <v>343.10399999999998</v>
      </c>
      <c r="AY26" s="13">
        <f t="shared" si="146"/>
        <v>198.19199999999998</v>
      </c>
      <c r="AZ26" s="13">
        <f t="shared" si="146"/>
        <v>198.09599999999998</v>
      </c>
      <c r="BA26" s="13">
        <f t="shared" ref="BA26:BG26" si="147">0.04*12*BA35</f>
        <v>342.67199999999997</v>
      </c>
      <c r="BB26" s="13">
        <f t="shared" si="147"/>
        <v>577.58399999999995</v>
      </c>
      <c r="BC26" s="13">
        <f t="shared" si="147"/>
        <v>251.23199999999997</v>
      </c>
      <c r="BD26" s="13">
        <f t="shared" si="147"/>
        <v>211.488</v>
      </c>
      <c r="BE26" s="13">
        <f t="shared" si="147"/>
        <v>195.50399999999999</v>
      </c>
      <c r="BF26" s="13">
        <f t="shared" si="147"/>
        <v>198.95999999999998</v>
      </c>
      <c r="BG26" s="13">
        <f t="shared" si="147"/>
        <v>83.231999999999999</v>
      </c>
      <c r="BH26" s="13">
        <f t="shared" ref="BH26" si="148">0.04*12*BH35</f>
        <v>196.464</v>
      </c>
      <c r="BI26" s="14" t="s">
        <v>9</v>
      </c>
      <c r="BJ26" s="46">
        <v>0.04</v>
      </c>
      <c r="BK26" s="13">
        <f t="shared" ref="BK26:BL26" si="149">0.04*12*BK35</f>
        <v>250.608</v>
      </c>
      <c r="BL26" s="13">
        <f t="shared" si="149"/>
        <v>412.65600000000001</v>
      </c>
      <c r="BM26" s="13">
        <f t="shared" ref="BM26:BO26" si="150">0.04*12*BM35</f>
        <v>173.76</v>
      </c>
      <c r="BN26" s="13">
        <f t="shared" si="150"/>
        <v>752.35199999999998</v>
      </c>
      <c r="BO26" s="13">
        <f t="shared" si="150"/>
        <v>278.11199999999997</v>
      </c>
      <c r="BP26" s="13">
        <f t="shared" ref="BP26:BT26" si="151">0.04*12*BP35</f>
        <v>234.91199999999998</v>
      </c>
      <c r="BQ26" s="13">
        <f t="shared" si="151"/>
        <v>144.43199999999999</v>
      </c>
      <c r="BR26" s="13">
        <f t="shared" si="151"/>
        <v>272.54399999999998</v>
      </c>
      <c r="BS26" s="13">
        <f t="shared" si="151"/>
        <v>240.09599999999998</v>
      </c>
      <c r="BT26" s="13">
        <f t="shared" si="151"/>
        <v>253.24799999999999</v>
      </c>
      <c r="BU26" s="14" t="s">
        <v>9</v>
      </c>
      <c r="BV26" s="28">
        <f>0.03+0.01</f>
        <v>0.04</v>
      </c>
      <c r="BW26" s="13">
        <f t="shared" ref="BW26:BX26" si="152">0.04*12*BW35</f>
        <v>253.67999999999998</v>
      </c>
      <c r="BX26" s="13">
        <f t="shared" si="152"/>
        <v>498.14399999999995</v>
      </c>
      <c r="BY26" s="13">
        <f t="shared" ref="BY26:CC26" si="153">0.04*12*BY35</f>
        <v>284.25600000000003</v>
      </c>
      <c r="BZ26" s="13">
        <f t="shared" si="153"/>
        <v>275.61599999999999</v>
      </c>
      <c r="CA26" s="13">
        <f t="shared" si="153"/>
        <v>205.24799999999999</v>
      </c>
      <c r="CB26" s="13">
        <f t="shared" ref="CB26" si="154">0.04*12*CB35</f>
        <v>206.44800000000001</v>
      </c>
      <c r="CC26" s="13">
        <f t="shared" si="153"/>
        <v>208.65599999999998</v>
      </c>
    </row>
    <row r="27" spans="1:81" s="1" customFormat="1" ht="85.5" customHeight="1" x14ac:dyDescent="0.2">
      <c r="A27" s="83" t="s">
        <v>48</v>
      </c>
      <c r="B27" s="83"/>
      <c r="C27" s="83"/>
      <c r="D27" s="83"/>
      <c r="E27" s="83"/>
      <c r="F27" s="83"/>
      <c r="G27" s="13" t="s">
        <v>8</v>
      </c>
      <c r="H27" s="13">
        <f>0.32+0.18+0.38</f>
        <v>0.88</v>
      </c>
      <c r="I27" s="13">
        <f>0.88*12*I35</f>
        <v>3446.7840000000001</v>
      </c>
      <c r="J27" s="13">
        <f t="shared" ref="J27:K27" si="155">0.88*12*J35</f>
        <v>5127.9360000000006</v>
      </c>
      <c r="K27" s="13">
        <f t="shared" si="155"/>
        <v>5127.9360000000006</v>
      </c>
      <c r="L27" s="13">
        <f t="shared" ref="L27:AO27" si="156">0.88*12*L35</f>
        <v>4780.5119999999997</v>
      </c>
      <c r="M27" s="13">
        <f t="shared" si="156"/>
        <v>6405.6960000000008</v>
      </c>
      <c r="N27" s="13">
        <f t="shared" si="156"/>
        <v>5523.9360000000006</v>
      </c>
      <c r="O27" s="13">
        <f t="shared" si="156"/>
        <v>10067.904</v>
      </c>
      <c r="P27" s="13">
        <f t="shared" si="156"/>
        <v>6267.3600000000006</v>
      </c>
      <c r="Q27" s="13">
        <f t="shared" si="156"/>
        <v>4326.4319999999998</v>
      </c>
      <c r="R27" s="13">
        <f t="shared" si="156"/>
        <v>4256.7360000000008</v>
      </c>
      <c r="S27" s="13">
        <f t="shared" si="156"/>
        <v>5722.4639999999999</v>
      </c>
      <c r="T27" s="13">
        <f t="shared" si="156"/>
        <v>6265.2479999999996</v>
      </c>
      <c r="U27" s="13">
        <f t="shared" si="156"/>
        <v>5112.0960000000005</v>
      </c>
      <c r="V27" s="13">
        <f t="shared" si="156"/>
        <v>4231.3919999999998</v>
      </c>
      <c r="W27" s="13">
        <f t="shared" si="156"/>
        <v>7567.2960000000003</v>
      </c>
      <c r="X27" s="13">
        <f t="shared" si="156"/>
        <v>7494.4320000000007</v>
      </c>
      <c r="Y27" s="13">
        <f t="shared" si="156"/>
        <v>7622.2079999999996</v>
      </c>
      <c r="Z27" s="13">
        <f t="shared" si="156"/>
        <v>4350.72</v>
      </c>
      <c r="AA27" s="13">
        <f t="shared" si="156"/>
        <v>6340.2240000000002</v>
      </c>
      <c r="AB27" s="13">
        <f t="shared" si="156"/>
        <v>4272.576</v>
      </c>
      <c r="AC27" s="13">
        <f t="shared" si="156"/>
        <v>4842.8160000000007</v>
      </c>
      <c r="AD27" s="13">
        <f t="shared" si="156"/>
        <v>5101.5360000000001</v>
      </c>
      <c r="AE27" s="13">
        <f t="shared" si="156"/>
        <v>5126.88</v>
      </c>
      <c r="AF27" s="13">
        <f t="shared" si="156"/>
        <v>7710.9120000000012</v>
      </c>
      <c r="AG27" s="13">
        <f t="shared" si="156"/>
        <v>4418.3040000000001</v>
      </c>
      <c r="AH27" s="13">
        <f t="shared" si="156"/>
        <v>4591.4880000000003</v>
      </c>
      <c r="AI27" s="13">
        <f t="shared" si="156"/>
        <v>4432.0320000000002</v>
      </c>
      <c r="AJ27" s="13">
        <f t="shared" si="156"/>
        <v>4391.9039999999995</v>
      </c>
      <c r="AK27" s="13">
        <f t="shared" si="156"/>
        <v>5654.88</v>
      </c>
      <c r="AL27" s="13">
        <f t="shared" si="156"/>
        <v>7640.1600000000008</v>
      </c>
      <c r="AM27" s="13">
        <f t="shared" si="156"/>
        <v>4444.7039999999997</v>
      </c>
      <c r="AN27" s="13">
        <f t="shared" si="156"/>
        <v>7564.1279999999997</v>
      </c>
      <c r="AO27" s="13">
        <f t="shared" si="156"/>
        <v>5180.7360000000008</v>
      </c>
      <c r="AP27" s="13" t="s">
        <v>8</v>
      </c>
      <c r="AQ27" s="13">
        <v>2.17</v>
      </c>
      <c r="AR27" s="13">
        <f>2.17*12*AR35</f>
        <v>2101.4279999999999</v>
      </c>
      <c r="AS27" s="28">
        <f>0.31+0.67+0.91+0.3+1.16+0.67</f>
        <v>4.0199999999999996</v>
      </c>
      <c r="AT27" s="13">
        <f t="shared" ref="AT27:BH27" si="157">4.02*12*AT35</f>
        <v>23758.199999999997</v>
      </c>
      <c r="AU27" s="13">
        <f t="shared" si="157"/>
        <v>28987.415999999997</v>
      </c>
      <c r="AV27" s="13">
        <f t="shared" si="157"/>
        <v>34313.111999999994</v>
      </c>
      <c r="AW27" s="13">
        <f t="shared" si="157"/>
        <v>34313.111999999994</v>
      </c>
      <c r="AX27" s="13">
        <f t="shared" si="157"/>
        <v>34481.951999999997</v>
      </c>
      <c r="AY27" s="13">
        <f t="shared" si="157"/>
        <v>19918.295999999998</v>
      </c>
      <c r="AZ27" s="13">
        <f t="shared" si="157"/>
        <v>19908.647999999997</v>
      </c>
      <c r="BA27" s="13">
        <f t="shared" si="157"/>
        <v>34438.535999999993</v>
      </c>
      <c r="BB27" s="13">
        <f t="shared" si="157"/>
        <v>58047.191999999988</v>
      </c>
      <c r="BC27" s="13">
        <f t="shared" si="157"/>
        <v>25248.815999999995</v>
      </c>
      <c r="BD27" s="13">
        <f t="shared" si="157"/>
        <v>21254.543999999998</v>
      </c>
      <c r="BE27" s="13">
        <f t="shared" si="157"/>
        <v>19648.151999999998</v>
      </c>
      <c r="BF27" s="13">
        <f t="shared" si="157"/>
        <v>19995.48</v>
      </c>
      <c r="BG27" s="13">
        <f t="shared" si="157"/>
        <v>8364.8159999999989</v>
      </c>
      <c r="BH27" s="13">
        <f t="shared" si="157"/>
        <v>19744.631999999998</v>
      </c>
      <c r="BI27" s="13" t="s">
        <v>8</v>
      </c>
      <c r="BJ27" s="46">
        <f>0.67+0.45+0.67</f>
        <v>1.79</v>
      </c>
      <c r="BK27" s="13">
        <f t="shared" ref="BK27:BT27" si="158">1.79*12*BK35</f>
        <v>11214.708000000001</v>
      </c>
      <c r="BL27" s="13">
        <f t="shared" si="158"/>
        <v>18466.356</v>
      </c>
      <c r="BM27" s="13">
        <f t="shared" si="158"/>
        <v>7775.76</v>
      </c>
      <c r="BN27" s="13">
        <f t="shared" si="158"/>
        <v>33667.752</v>
      </c>
      <c r="BO27" s="13">
        <f t="shared" si="158"/>
        <v>12445.512000000001</v>
      </c>
      <c r="BP27" s="13">
        <f t="shared" si="158"/>
        <v>10512.312</v>
      </c>
      <c r="BQ27" s="13">
        <f t="shared" si="158"/>
        <v>6463.3319999999994</v>
      </c>
      <c r="BR27" s="13">
        <f t="shared" si="158"/>
        <v>12196.343999999999</v>
      </c>
      <c r="BS27" s="13">
        <f t="shared" si="158"/>
        <v>10744.296</v>
      </c>
      <c r="BT27" s="13">
        <f t="shared" si="158"/>
        <v>11332.848</v>
      </c>
      <c r="BU27" s="13" t="s">
        <v>8</v>
      </c>
      <c r="BV27" s="28">
        <f>0.32+0.18+0.38</f>
        <v>0.88</v>
      </c>
      <c r="BW27" s="13">
        <f t="shared" ref="BW27:BX27" si="159">0.88*12*BW35</f>
        <v>5580.96</v>
      </c>
      <c r="BX27" s="13">
        <f t="shared" si="159"/>
        <v>10959.168</v>
      </c>
      <c r="BY27" s="13">
        <f t="shared" ref="BY27:CC27" si="160">0.88*12*BY35</f>
        <v>6253.6320000000005</v>
      </c>
      <c r="BZ27" s="13">
        <f t="shared" si="160"/>
        <v>6063.5520000000006</v>
      </c>
      <c r="CA27" s="13">
        <f t="shared" si="160"/>
        <v>4515.4560000000001</v>
      </c>
      <c r="CB27" s="13">
        <f t="shared" ref="CB27" si="161">0.88*12*CB35</f>
        <v>4541.8560000000007</v>
      </c>
      <c r="CC27" s="13">
        <f t="shared" si="160"/>
        <v>4590.4319999999998</v>
      </c>
    </row>
    <row r="28" spans="1:81" s="1" customFormat="1" x14ac:dyDescent="0.2">
      <c r="A28" s="80" t="s">
        <v>7</v>
      </c>
      <c r="B28" s="81"/>
      <c r="C28" s="81"/>
      <c r="D28" s="81"/>
      <c r="E28" s="81"/>
      <c r="F28" s="82"/>
      <c r="G28" s="12"/>
      <c r="H28" s="16">
        <f t="shared" ref="H28" si="162">SUM(H29:H33)</f>
        <v>11.659999999999997</v>
      </c>
      <c r="I28" s="16">
        <f t="shared" ref="I28:K28" si="163">SUM(I29:I33)</f>
        <v>45669.887999999999</v>
      </c>
      <c r="J28" s="16">
        <f t="shared" si="163"/>
        <v>67945.152000000002</v>
      </c>
      <c r="K28" s="16">
        <f t="shared" si="163"/>
        <v>67945.152000000002</v>
      </c>
      <c r="L28" s="16">
        <f t="shared" ref="L28:M28" si="164">SUM(L29:L33)</f>
        <v>63341.784</v>
      </c>
      <c r="M28" s="16">
        <f t="shared" si="164"/>
        <v>84875.471999999994</v>
      </c>
      <c r="N28" s="16">
        <f t="shared" ref="N28:Q28" si="165">SUM(N29:N33)</f>
        <v>73192.152000000002</v>
      </c>
      <c r="O28" s="16">
        <f t="shared" si="165"/>
        <v>133399.72799999997</v>
      </c>
      <c r="P28" s="16">
        <f t="shared" si="165"/>
        <v>83042.51999999999</v>
      </c>
      <c r="Q28" s="16">
        <f t="shared" si="165"/>
        <v>57325.224000000002</v>
      </c>
      <c r="R28" s="16">
        <f t="shared" ref="R28:Y28" si="166">SUM(R29:R33)</f>
        <v>56401.752</v>
      </c>
      <c r="S28" s="16">
        <f t="shared" si="166"/>
        <v>75822.647999999986</v>
      </c>
      <c r="T28" s="16">
        <f t="shared" si="166"/>
        <v>83014.535999999978</v>
      </c>
      <c r="U28" s="16">
        <f t="shared" si="166"/>
        <v>67735.272000000012</v>
      </c>
      <c r="V28" s="16">
        <f t="shared" si="166"/>
        <v>56065.943999999989</v>
      </c>
      <c r="W28" s="16">
        <f t="shared" si="166"/>
        <v>100266.67199999999</v>
      </c>
      <c r="X28" s="16">
        <f t="shared" si="166"/>
        <v>99301.224000000002</v>
      </c>
      <c r="Y28" s="16">
        <f t="shared" si="166"/>
        <v>100994.25599999999</v>
      </c>
      <c r="Z28" s="16">
        <f t="shared" ref="Z28:AO28" si="167">SUM(Z29:Z33)</f>
        <v>57647.039999999994</v>
      </c>
      <c r="AA28" s="16">
        <f t="shared" si="167"/>
        <v>84007.967999999993</v>
      </c>
      <c r="AB28" s="16">
        <f t="shared" si="167"/>
        <v>56611.631999999998</v>
      </c>
      <c r="AC28" s="16">
        <f t="shared" si="167"/>
        <v>64167.311999999991</v>
      </c>
      <c r="AD28" s="16">
        <f t="shared" si="167"/>
        <v>67595.351999999999</v>
      </c>
      <c r="AE28" s="16">
        <f t="shared" si="167"/>
        <v>67931.16</v>
      </c>
      <c r="AF28" s="16">
        <f t="shared" si="167"/>
        <v>102169.584</v>
      </c>
      <c r="AG28" s="16">
        <f t="shared" si="167"/>
        <v>58542.527999999984</v>
      </c>
      <c r="AH28" s="16">
        <f t="shared" si="167"/>
        <v>60837.215999999993</v>
      </c>
      <c r="AI28" s="16">
        <f t="shared" si="167"/>
        <v>58724.423999999985</v>
      </c>
      <c r="AJ28" s="16">
        <f t="shared" si="167"/>
        <v>58192.727999999996</v>
      </c>
      <c r="AK28" s="16">
        <f t="shared" si="167"/>
        <v>74927.16</v>
      </c>
      <c r="AL28" s="16">
        <f t="shared" si="167"/>
        <v>101232.12</v>
      </c>
      <c r="AM28" s="16">
        <f t="shared" si="167"/>
        <v>58892.32799999998</v>
      </c>
      <c r="AN28" s="16">
        <f t="shared" si="167"/>
        <v>100224.696</v>
      </c>
      <c r="AO28" s="16">
        <f t="shared" si="167"/>
        <v>68644.751999999993</v>
      </c>
      <c r="AP28" s="12"/>
      <c r="AQ28" s="16">
        <v>7.3299999999999992</v>
      </c>
      <c r="AR28" s="16">
        <f t="shared" ref="AR28" si="168">SUM(AR29:AR33)</f>
        <v>7098.3720000000012</v>
      </c>
      <c r="AS28" s="29">
        <f t="shared" ref="AS28" si="169">SUM(AS29:AS33)</f>
        <v>6.8</v>
      </c>
      <c r="AT28" s="16">
        <f t="shared" ref="AT28" si="170">SUM(AT29:AT33)</f>
        <v>40188</v>
      </c>
      <c r="AU28" s="16">
        <f t="shared" ref="AU28:AV28" si="171">SUM(AU29:AU33)</f>
        <v>49033.439999999995</v>
      </c>
      <c r="AV28" s="16">
        <f t="shared" si="171"/>
        <v>58042.079999999994</v>
      </c>
      <c r="AW28" s="16">
        <f t="shared" ref="AW28:AZ28" si="172">SUM(AW29:AW33)</f>
        <v>58042.079999999994</v>
      </c>
      <c r="AX28" s="16">
        <f t="shared" si="172"/>
        <v>58327.68</v>
      </c>
      <c r="AY28" s="16">
        <f t="shared" si="172"/>
        <v>33692.639999999999</v>
      </c>
      <c r="AZ28" s="16">
        <f t="shared" si="172"/>
        <v>33676.32</v>
      </c>
      <c r="BA28" s="16">
        <f t="shared" ref="BA28:BG28" si="173">SUM(BA29:BA33)</f>
        <v>58254.239999999998</v>
      </c>
      <c r="BB28" s="16">
        <f t="shared" si="173"/>
        <v>98189.28</v>
      </c>
      <c r="BC28" s="16">
        <f t="shared" si="173"/>
        <v>42709.440000000002</v>
      </c>
      <c r="BD28" s="16">
        <f t="shared" si="173"/>
        <v>35952.959999999999</v>
      </c>
      <c r="BE28" s="16">
        <f t="shared" si="173"/>
        <v>33235.68</v>
      </c>
      <c r="BF28" s="16">
        <f t="shared" si="173"/>
        <v>33823.199999999997</v>
      </c>
      <c r="BG28" s="16">
        <f t="shared" si="173"/>
        <v>14149.44</v>
      </c>
      <c r="BH28" s="16">
        <f t="shared" ref="BH28:BK28" si="174">SUM(BH29:BH33)</f>
        <v>33398.879999999997</v>
      </c>
      <c r="BI28" s="12"/>
      <c r="BJ28" s="47">
        <f t="shared" si="174"/>
        <v>4.6500000000000004</v>
      </c>
      <c r="BK28" s="16">
        <f t="shared" si="174"/>
        <v>29133.18</v>
      </c>
      <c r="BL28" s="16">
        <f t="shared" ref="BL28:BM28" si="175">SUM(BL29:BL33)</f>
        <v>47971.26</v>
      </c>
      <c r="BM28" s="16">
        <f t="shared" si="175"/>
        <v>20199.599999999999</v>
      </c>
      <c r="BN28" s="16">
        <f t="shared" ref="BN28:BS28" si="176">SUM(BN29:BN33)</f>
        <v>87460.92</v>
      </c>
      <c r="BO28" s="16">
        <f t="shared" si="176"/>
        <v>32330.519999999997</v>
      </c>
      <c r="BP28" s="16">
        <f t="shared" si="176"/>
        <v>27308.519999999997</v>
      </c>
      <c r="BQ28" s="16">
        <f t="shared" si="176"/>
        <v>16790.22</v>
      </c>
      <c r="BR28" s="16">
        <f t="shared" si="176"/>
        <v>31683.239999999994</v>
      </c>
      <c r="BS28" s="16">
        <f t="shared" si="176"/>
        <v>27911.16</v>
      </c>
      <c r="BT28" s="16">
        <f t="shared" ref="BT28" si="177">SUM(BT29:BT33)</f>
        <v>29440.080000000002</v>
      </c>
      <c r="BU28" s="12"/>
      <c r="BV28" s="29">
        <f t="shared" ref="BV28" si="178">SUM(BV29:BV33)</f>
        <v>6.28</v>
      </c>
      <c r="BW28" s="16">
        <f t="shared" ref="BW28:CC28" si="179">SUM(BW29:BW33)</f>
        <v>39827.759999999995</v>
      </c>
      <c r="BX28" s="16">
        <f t="shared" si="179"/>
        <v>78208.607999999978</v>
      </c>
      <c r="BY28" s="16">
        <f t="shared" si="179"/>
        <v>44628.192000000003</v>
      </c>
      <c r="BZ28" s="16">
        <f t="shared" ref="BZ28:CB28" si="180">SUM(BZ29:BZ33)</f>
        <v>43271.712</v>
      </c>
      <c r="CA28" s="16">
        <f t="shared" si="180"/>
        <v>32223.936000000002</v>
      </c>
      <c r="CB28" s="16">
        <f t="shared" si="180"/>
        <v>32412.335999999999</v>
      </c>
      <c r="CC28" s="16">
        <f t="shared" si="179"/>
        <v>32758.991999999995</v>
      </c>
    </row>
    <row r="29" spans="1:81" s="1" customFormat="1" ht="176.25" customHeight="1" x14ac:dyDescent="0.2">
      <c r="A29" s="83" t="s">
        <v>39</v>
      </c>
      <c r="B29" s="83"/>
      <c r="C29" s="83"/>
      <c r="D29" s="83"/>
      <c r="E29" s="83"/>
      <c r="F29" s="83"/>
      <c r="G29" s="14" t="s">
        <v>44</v>
      </c>
      <c r="H29" s="13">
        <f>0.49+0.35+2.46+2.46+0.81+0.1+0.13+0.14+0.1+0.03+0.02+0.04+0.01</f>
        <v>7.1399999999999988</v>
      </c>
      <c r="I29" s="13">
        <f>7.14*12*I35</f>
        <v>27965.951999999994</v>
      </c>
      <c r="J29" s="13">
        <f t="shared" ref="J29:K29" si="181">7.14*12*J35</f>
        <v>41606.207999999999</v>
      </c>
      <c r="K29" s="13">
        <f t="shared" si="181"/>
        <v>41606.207999999999</v>
      </c>
      <c r="L29" s="13">
        <f t="shared" ref="L29:AO29" si="182">7.14*12*L35</f>
        <v>38787.335999999996</v>
      </c>
      <c r="M29" s="13">
        <f t="shared" si="182"/>
        <v>51973.487999999998</v>
      </c>
      <c r="N29" s="13">
        <f t="shared" si="182"/>
        <v>44819.207999999999</v>
      </c>
      <c r="O29" s="13">
        <f t="shared" si="182"/>
        <v>81687.311999999991</v>
      </c>
      <c r="P29" s="13">
        <f t="shared" si="182"/>
        <v>50851.079999999994</v>
      </c>
      <c r="Q29" s="13">
        <f t="shared" si="182"/>
        <v>35103.095999999998</v>
      </c>
      <c r="R29" s="13">
        <f t="shared" si="182"/>
        <v>34537.608</v>
      </c>
      <c r="S29" s="13">
        <f t="shared" si="182"/>
        <v>46429.991999999991</v>
      </c>
      <c r="T29" s="13">
        <f t="shared" si="182"/>
        <v>50833.943999999989</v>
      </c>
      <c r="U29" s="13">
        <f t="shared" si="182"/>
        <v>41477.688000000002</v>
      </c>
      <c r="V29" s="13">
        <f t="shared" si="182"/>
        <v>34331.975999999995</v>
      </c>
      <c r="W29" s="13">
        <f t="shared" si="182"/>
        <v>61398.287999999993</v>
      </c>
      <c r="X29" s="13">
        <f t="shared" si="182"/>
        <v>60807.095999999998</v>
      </c>
      <c r="Y29" s="13">
        <f t="shared" si="182"/>
        <v>61843.823999999993</v>
      </c>
      <c r="Z29" s="13">
        <f t="shared" si="182"/>
        <v>35300.159999999996</v>
      </c>
      <c r="AA29" s="13">
        <f t="shared" si="182"/>
        <v>51442.271999999997</v>
      </c>
      <c r="AB29" s="13">
        <f t="shared" si="182"/>
        <v>34666.127999999997</v>
      </c>
      <c r="AC29" s="13">
        <f t="shared" si="182"/>
        <v>39292.847999999998</v>
      </c>
      <c r="AD29" s="13">
        <f t="shared" si="182"/>
        <v>41392.008000000002</v>
      </c>
      <c r="AE29" s="13">
        <f t="shared" si="182"/>
        <v>41597.64</v>
      </c>
      <c r="AF29" s="13">
        <f t="shared" si="182"/>
        <v>62563.536</v>
      </c>
      <c r="AG29" s="13">
        <f t="shared" si="182"/>
        <v>35848.511999999995</v>
      </c>
      <c r="AH29" s="13">
        <f t="shared" si="182"/>
        <v>37253.663999999997</v>
      </c>
      <c r="AI29" s="13">
        <f t="shared" si="182"/>
        <v>35959.895999999993</v>
      </c>
      <c r="AJ29" s="13">
        <f t="shared" si="182"/>
        <v>35634.311999999998</v>
      </c>
      <c r="AK29" s="13">
        <f t="shared" si="182"/>
        <v>45881.64</v>
      </c>
      <c r="AL29" s="13">
        <f t="shared" si="182"/>
        <v>61989.479999999996</v>
      </c>
      <c r="AM29" s="13">
        <f t="shared" si="182"/>
        <v>36062.711999999992</v>
      </c>
      <c r="AN29" s="13">
        <f t="shared" si="182"/>
        <v>61372.583999999988</v>
      </c>
      <c r="AO29" s="13">
        <f t="shared" si="182"/>
        <v>42034.608</v>
      </c>
      <c r="AP29" s="14" t="s">
        <v>44</v>
      </c>
      <c r="AQ29" s="13">
        <v>1.57</v>
      </c>
      <c r="AR29" s="13">
        <f>1.57*12*AR35</f>
        <v>1520.3880000000001</v>
      </c>
      <c r="AS29" s="28">
        <f>0.73+0.12+0.05+0.13+0.28+0.3+0.03+0.02+0.05+0.03+0.5</f>
        <v>2.2400000000000002</v>
      </c>
      <c r="AT29" s="13">
        <f t="shared" ref="AT29:BH29" si="183">2.24*12*AT35</f>
        <v>13238.400000000001</v>
      </c>
      <c r="AU29" s="13">
        <f t="shared" si="183"/>
        <v>16152.192000000001</v>
      </c>
      <c r="AV29" s="13">
        <f t="shared" si="183"/>
        <v>19119.743999999999</v>
      </c>
      <c r="AW29" s="13">
        <f t="shared" si="183"/>
        <v>19119.743999999999</v>
      </c>
      <c r="AX29" s="13">
        <f t="shared" si="183"/>
        <v>19213.824000000001</v>
      </c>
      <c r="AY29" s="13">
        <f t="shared" si="183"/>
        <v>11098.752</v>
      </c>
      <c r="AZ29" s="13">
        <f t="shared" si="183"/>
        <v>11093.376</v>
      </c>
      <c r="BA29" s="13">
        <f t="shared" si="183"/>
        <v>19189.632000000001</v>
      </c>
      <c r="BB29" s="13">
        <f t="shared" si="183"/>
        <v>32344.704000000002</v>
      </c>
      <c r="BC29" s="13">
        <f t="shared" si="183"/>
        <v>14068.992</v>
      </c>
      <c r="BD29" s="13">
        <f t="shared" si="183"/>
        <v>11843.328000000001</v>
      </c>
      <c r="BE29" s="13">
        <f t="shared" si="183"/>
        <v>10948.224000000002</v>
      </c>
      <c r="BF29" s="13">
        <f t="shared" si="183"/>
        <v>11141.76</v>
      </c>
      <c r="BG29" s="13">
        <f t="shared" si="183"/>
        <v>4660.9920000000002</v>
      </c>
      <c r="BH29" s="13">
        <f t="shared" si="183"/>
        <v>11001.984000000002</v>
      </c>
      <c r="BI29" s="14" t="s">
        <v>44</v>
      </c>
      <c r="BJ29" s="46">
        <f>0.73+0.12+0.05+0.13+0.3+0.03+0.02+0.05+0.03+0.5</f>
        <v>1.9600000000000002</v>
      </c>
      <c r="BK29" s="13">
        <f t="shared" ref="BK29:BT29" si="184">1.96*12*BK35</f>
        <v>12279.791999999999</v>
      </c>
      <c r="BL29" s="13">
        <f t="shared" si="184"/>
        <v>20220.144</v>
      </c>
      <c r="BM29" s="13">
        <f t="shared" si="184"/>
        <v>8514.24</v>
      </c>
      <c r="BN29" s="13">
        <f t="shared" si="184"/>
        <v>36865.248</v>
      </c>
      <c r="BO29" s="13">
        <f t="shared" si="184"/>
        <v>13627.487999999999</v>
      </c>
      <c r="BP29" s="13">
        <f t="shared" si="184"/>
        <v>11510.688</v>
      </c>
      <c r="BQ29" s="13">
        <f t="shared" si="184"/>
        <v>7077.1679999999997</v>
      </c>
      <c r="BR29" s="13">
        <f t="shared" si="184"/>
        <v>13354.655999999999</v>
      </c>
      <c r="BS29" s="13">
        <f t="shared" si="184"/>
        <v>11764.704</v>
      </c>
      <c r="BT29" s="13">
        <f t="shared" si="184"/>
        <v>12409.152</v>
      </c>
      <c r="BU29" s="14" t="s">
        <v>44</v>
      </c>
      <c r="BV29" s="28">
        <f>0.49+0.35+0.74+0.74+0.41+0.1+0.13+0.14+0.1+0.03+0.02+0.04+0.01</f>
        <v>3.3000000000000003</v>
      </c>
      <c r="BW29" s="13">
        <f>3.3*12*BW35</f>
        <v>20928.599999999999</v>
      </c>
      <c r="BX29" s="13">
        <f t="shared" ref="BX29:CC29" si="185">3.3*12*BX35</f>
        <v>41096.87999999999</v>
      </c>
      <c r="BY29" s="13">
        <f t="shared" si="185"/>
        <v>23451.119999999999</v>
      </c>
      <c r="BZ29" s="13">
        <f>3.3*12*BZ35</f>
        <v>22738.32</v>
      </c>
      <c r="CA29" s="13">
        <f t="shared" ref="CA29:CB29" si="186">3.3*12*CA35</f>
        <v>16932.96</v>
      </c>
      <c r="CB29" s="13">
        <f t="shared" si="186"/>
        <v>17031.96</v>
      </c>
      <c r="CC29" s="13">
        <f t="shared" si="185"/>
        <v>17214.119999999995</v>
      </c>
    </row>
    <row r="30" spans="1:81" s="1" customFormat="1" ht="84.75" customHeight="1" x14ac:dyDescent="0.2">
      <c r="A30" s="84" t="s">
        <v>6</v>
      </c>
      <c r="B30" s="84"/>
      <c r="C30" s="84"/>
      <c r="D30" s="84"/>
      <c r="E30" s="84"/>
      <c r="F30" s="84"/>
      <c r="G30" s="14" t="s">
        <v>5</v>
      </c>
      <c r="H30" s="13">
        <v>1.4</v>
      </c>
      <c r="I30" s="13">
        <f>1.4*12*I35</f>
        <v>5483.5199999999986</v>
      </c>
      <c r="J30" s="13">
        <f t="shared" ref="J30:K30" si="187">1.4*12*J35</f>
        <v>8158.079999999999</v>
      </c>
      <c r="K30" s="13">
        <f t="shared" si="187"/>
        <v>8158.079999999999</v>
      </c>
      <c r="L30" s="13">
        <f t="shared" ref="L30:AO30" si="188">1.4*12*L35</f>
        <v>7605.3599999999988</v>
      </c>
      <c r="M30" s="13">
        <f t="shared" si="188"/>
        <v>10190.879999999999</v>
      </c>
      <c r="N30" s="13">
        <f t="shared" si="188"/>
        <v>8788.0799999999981</v>
      </c>
      <c r="O30" s="13">
        <f t="shared" si="188"/>
        <v>16017.119999999997</v>
      </c>
      <c r="P30" s="13">
        <f t="shared" si="188"/>
        <v>9970.7999999999975</v>
      </c>
      <c r="Q30" s="13">
        <f t="shared" si="188"/>
        <v>6882.9599999999982</v>
      </c>
      <c r="R30" s="13">
        <f t="shared" si="188"/>
        <v>6772.079999999999</v>
      </c>
      <c r="S30" s="13">
        <f t="shared" si="188"/>
        <v>9103.9199999999983</v>
      </c>
      <c r="T30" s="13">
        <f t="shared" si="188"/>
        <v>9967.4399999999969</v>
      </c>
      <c r="U30" s="13">
        <f t="shared" si="188"/>
        <v>8132.8799999999992</v>
      </c>
      <c r="V30" s="13">
        <f t="shared" si="188"/>
        <v>6731.7599999999984</v>
      </c>
      <c r="W30" s="13">
        <f t="shared" si="188"/>
        <v>12038.88</v>
      </c>
      <c r="X30" s="13">
        <f t="shared" si="188"/>
        <v>11922.96</v>
      </c>
      <c r="Y30" s="13">
        <f t="shared" si="188"/>
        <v>12126.239999999998</v>
      </c>
      <c r="Z30" s="13">
        <f t="shared" si="188"/>
        <v>6921.5999999999985</v>
      </c>
      <c r="AA30" s="13">
        <f t="shared" si="188"/>
        <v>10086.719999999998</v>
      </c>
      <c r="AB30" s="13">
        <f t="shared" si="188"/>
        <v>6797.2799999999988</v>
      </c>
      <c r="AC30" s="13">
        <f t="shared" si="188"/>
        <v>7704.4799999999987</v>
      </c>
      <c r="AD30" s="13">
        <f t="shared" si="188"/>
        <v>8116.079999999999</v>
      </c>
      <c r="AE30" s="13">
        <f t="shared" si="188"/>
        <v>8156.3999999999987</v>
      </c>
      <c r="AF30" s="13">
        <f t="shared" si="188"/>
        <v>12267.359999999999</v>
      </c>
      <c r="AG30" s="13">
        <f t="shared" si="188"/>
        <v>7029.1199999999981</v>
      </c>
      <c r="AH30" s="13">
        <f t="shared" si="188"/>
        <v>7304.6399999999985</v>
      </c>
      <c r="AI30" s="13">
        <f t="shared" si="188"/>
        <v>7050.9599999999982</v>
      </c>
      <c r="AJ30" s="13">
        <f t="shared" si="188"/>
        <v>6987.1199999999981</v>
      </c>
      <c r="AK30" s="13">
        <f t="shared" si="188"/>
        <v>8996.3999999999978</v>
      </c>
      <c r="AL30" s="13">
        <f t="shared" si="188"/>
        <v>12154.799999999997</v>
      </c>
      <c r="AM30" s="13">
        <f t="shared" si="188"/>
        <v>7071.1199999999981</v>
      </c>
      <c r="AN30" s="13">
        <f t="shared" si="188"/>
        <v>12033.839999999997</v>
      </c>
      <c r="AO30" s="13">
        <f t="shared" si="188"/>
        <v>8242.0799999999981</v>
      </c>
      <c r="AP30" s="14" t="s">
        <v>5</v>
      </c>
      <c r="AQ30" s="13">
        <v>1.85</v>
      </c>
      <c r="AR30" s="13">
        <f>1.85*12*AR35</f>
        <v>1791.5400000000002</v>
      </c>
      <c r="AS30" s="28">
        <v>1.39</v>
      </c>
      <c r="AT30" s="13">
        <f t="shared" ref="AT30:BH30" si="189">1.39*12*AT35</f>
        <v>8214.9</v>
      </c>
      <c r="AU30" s="13">
        <f t="shared" si="189"/>
        <v>10023.011999999999</v>
      </c>
      <c r="AV30" s="13">
        <f t="shared" si="189"/>
        <v>11864.483999999999</v>
      </c>
      <c r="AW30" s="13">
        <f t="shared" si="189"/>
        <v>11864.483999999999</v>
      </c>
      <c r="AX30" s="13">
        <f t="shared" si="189"/>
        <v>11922.864</v>
      </c>
      <c r="AY30" s="13">
        <f t="shared" si="189"/>
        <v>6887.1719999999996</v>
      </c>
      <c r="AZ30" s="13">
        <f t="shared" si="189"/>
        <v>6883.8359999999993</v>
      </c>
      <c r="BA30" s="13">
        <f t="shared" si="189"/>
        <v>11907.851999999999</v>
      </c>
      <c r="BB30" s="13">
        <f t="shared" si="189"/>
        <v>20071.043999999998</v>
      </c>
      <c r="BC30" s="13">
        <f t="shared" si="189"/>
        <v>8730.3119999999999</v>
      </c>
      <c r="BD30" s="13">
        <f t="shared" si="189"/>
        <v>7349.2080000000005</v>
      </c>
      <c r="BE30" s="13">
        <f t="shared" si="189"/>
        <v>6793.7640000000001</v>
      </c>
      <c r="BF30" s="13">
        <f t="shared" si="189"/>
        <v>6913.86</v>
      </c>
      <c r="BG30" s="13">
        <f t="shared" si="189"/>
        <v>2892.3119999999999</v>
      </c>
      <c r="BH30" s="13">
        <f t="shared" si="189"/>
        <v>6827.1239999999998</v>
      </c>
      <c r="BI30" s="14" t="s">
        <v>5</v>
      </c>
      <c r="BJ30" s="46">
        <v>1.39</v>
      </c>
      <c r="BK30" s="13">
        <f t="shared" ref="BK30:BT30" si="190">1.39*12*BK35</f>
        <v>8708.6280000000006</v>
      </c>
      <c r="BL30" s="13">
        <f t="shared" si="190"/>
        <v>14339.796</v>
      </c>
      <c r="BM30" s="13">
        <f t="shared" si="190"/>
        <v>6038.16</v>
      </c>
      <c r="BN30" s="13">
        <f t="shared" si="190"/>
        <v>26144.232</v>
      </c>
      <c r="BO30" s="13">
        <f t="shared" si="190"/>
        <v>9664.3919999999998</v>
      </c>
      <c r="BP30" s="13">
        <f t="shared" si="190"/>
        <v>8163.1919999999991</v>
      </c>
      <c r="BQ30" s="13">
        <f t="shared" si="190"/>
        <v>5019.0119999999997</v>
      </c>
      <c r="BR30" s="13">
        <f t="shared" si="190"/>
        <v>9470.9039999999986</v>
      </c>
      <c r="BS30" s="13">
        <f t="shared" si="190"/>
        <v>8343.3359999999993</v>
      </c>
      <c r="BT30" s="13">
        <f t="shared" si="190"/>
        <v>8800.3680000000004</v>
      </c>
      <c r="BU30" s="14" t="s">
        <v>5</v>
      </c>
      <c r="BV30" s="28">
        <v>1.4</v>
      </c>
      <c r="BW30" s="13">
        <f t="shared" ref="BW30:BX30" si="191">1.4*12*BW35</f>
        <v>8878.7999999999993</v>
      </c>
      <c r="BX30" s="13">
        <f t="shared" si="191"/>
        <v>17435.039999999997</v>
      </c>
      <c r="BY30" s="13">
        <f t="shared" ref="BY30:CC30" si="192">1.4*12*BY35</f>
        <v>9948.9599999999991</v>
      </c>
      <c r="BZ30" s="13">
        <f t="shared" si="192"/>
        <v>9646.56</v>
      </c>
      <c r="CA30" s="13">
        <f t="shared" si="192"/>
        <v>7183.6799999999994</v>
      </c>
      <c r="CB30" s="13">
        <f t="shared" ref="CB30" si="193">1.4*12*CB35</f>
        <v>7225.6799999999994</v>
      </c>
      <c r="CC30" s="13">
        <f t="shared" si="192"/>
        <v>7302.9599999999982</v>
      </c>
    </row>
    <row r="31" spans="1:81" s="1" customFormat="1" ht="22.5" x14ac:dyDescent="0.2">
      <c r="A31" s="84" t="s">
        <v>37</v>
      </c>
      <c r="B31" s="84"/>
      <c r="C31" s="84"/>
      <c r="D31" s="84"/>
      <c r="E31" s="84"/>
      <c r="F31" s="84"/>
      <c r="G31" s="15" t="s">
        <v>45</v>
      </c>
      <c r="H31" s="13">
        <f>0.51+0.3+0.22+0.12+0.17+0.22</f>
        <v>1.5399999999999998</v>
      </c>
      <c r="I31" s="13">
        <f>1.54*12*I35</f>
        <v>6031.8719999999994</v>
      </c>
      <c r="J31" s="13">
        <f t="shared" ref="J31:K31" si="194">1.54*12*J35</f>
        <v>8973.8880000000008</v>
      </c>
      <c r="K31" s="13">
        <f t="shared" si="194"/>
        <v>8973.8880000000008</v>
      </c>
      <c r="L31" s="13">
        <f t="shared" ref="L31:AO31" si="195">1.54*12*L35</f>
        <v>8365.8960000000006</v>
      </c>
      <c r="M31" s="13">
        <f t="shared" si="195"/>
        <v>11209.968000000001</v>
      </c>
      <c r="N31" s="13">
        <f t="shared" si="195"/>
        <v>9666.8880000000008</v>
      </c>
      <c r="O31" s="13">
        <f t="shared" si="195"/>
        <v>17618.831999999999</v>
      </c>
      <c r="P31" s="13">
        <f t="shared" si="195"/>
        <v>10967.880000000001</v>
      </c>
      <c r="Q31" s="13">
        <f t="shared" si="195"/>
        <v>7571.2560000000003</v>
      </c>
      <c r="R31" s="13">
        <f t="shared" si="195"/>
        <v>7449.2880000000005</v>
      </c>
      <c r="S31" s="13">
        <f t="shared" si="195"/>
        <v>10014.312</v>
      </c>
      <c r="T31" s="13">
        <f t="shared" si="195"/>
        <v>10964.183999999999</v>
      </c>
      <c r="U31" s="13">
        <f t="shared" si="195"/>
        <v>8946.1680000000015</v>
      </c>
      <c r="V31" s="13">
        <f t="shared" si="195"/>
        <v>7404.9359999999997</v>
      </c>
      <c r="W31" s="13">
        <f t="shared" si="195"/>
        <v>13242.768</v>
      </c>
      <c r="X31" s="13">
        <f t="shared" si="195"/>
        <v>13115.256000000001</v>
      </c>
      <c r="Y31" s="13">
        <f t="shared" si="195"/>
        <v>13338.864</v>
      </c>
      <c r="Z31" s="13">
        <f t="shared" si="195"/>
        <v>7613.76</v>
      </c>
      <c r="AA31" s="13">
        <f t="shared" si="195"/>
        <v>11095.392</v>
      </c>
      <c r="AB31" s="13">
        <f t="shared" si="195"/>
        <v>7477.0080000000007</v>
      </c>
      <c r="AC31" s="13">
        <f t="shared" si="195"/>
        <v>8474.9279999999999</v>
      </c>
      <c r="AD31" s="13">
        <f t="shared" si="195"/>
        <v>8927.6880000000001</v>
      </c>
      <c r="AE31" s="13">
        <f t="shared" si="195"/>
        <v>8972.0400000000009</v>
      </c>
      <c r="AF31" s="13">
        <f t="shared" si="195"/>
        <v>13494.096000000001</v>
      </c>
      <c r="AG31" s="13">
        <f t="shared" si="195"/>
        <v>7732.0320000000002</v>
      </c>
      <c r="AH31" s="13">
        <f t="shared" si="195"/>
        <v>8035.1040000000003</v>
      </c>
      <c r="AI31" s="13">
        <f t="shared" si="195"/>
        <v>7756.0559999999996</v>
      </c>
      <c r="AJ31" s="13">
        <f t="shared" si="195"/>
        <v>7685.8319999999994</v>
      </c>
      <c r="AK31" s="13">
        <f t="shared" si="195"/>
        <v>9896.0400000000009</v>
      </c>
      <c r="AL31" s="13">
        <f t="shared" si="195"/>
        <v>13370.28</v>
      </c>
      <c r="AM31" s="13">
        <f t="shared" si="195"/>
        <v>7778.232</v>
      </c>
      <c r="AN31" s="13">
        <f t="shared" si="195"/>
        <v>13237.224</v>
      </c>
      <c r="AO31" s="13">
        <f t="shared" si="195"/>
        <v>9066.2880000000005</v>
      </c>
      <c r="AP31" s="15" t="s">
        <v>45</v>
      </c>
      <c r="AQ31" s="13">
        <v>2.1199999999999997</v>
      </c>
      <c r="AR31" s="13">
        <f>2.12*12*AR35</f>
        <v>2053.0080000000003</v>
      </c>
      <c r="AS31" s="28">
        <f>0.76+0.3+0.22+0.12+0.17</f>
        <v>1.5699999999999998</v>
      </c>
      <c r="AT31" s="13">
        <f t="shared" ref="AT31:BH31" si="196">1.57*12*AT35</f>
        <v>9278.7000000000007</v>
      </c>
      <c r="AU31" s="13">
        <f t="shared" si="196"/>
        <v>11320.956</v>
      </c>
      <c r="AV31" s="13">
        <f t="shared" si="196"/>
        <v>13400.892</v>
      </c>
      <c r="AW31" s="13">
        <f t="shared" si="196"/>
        <v>13400.892</v>
      </c>
      <c r="AX31" s="13">
        <f t="shared" si="196"/>
        <v>13466.831999999999</v>
      </c>
      <c r="AY31" s="13">
        <f t="shared" si="196"/>
        <v>7779.0359999999991</v>
      </c>
      <c r="AZ31" s="13">
        <f t="shared" si="196"/>
        <v>7775.268</v>
      </c>
      <c r="BA31" s="13">
        <f t="shared" si="196"/>
        <v>13449.876</v>
      </c>
      <c r="BB31" s="13">
        <f t="shared" si="196"/>
        <v>22670.171999999999</v>
      </c>
      <c r="BC31" s="13">
        <f t="shared" si="196"/>
        <v>9860.8559999999998</v>
      </c>
      <c r="BD31" s="13">
        <f t="shared" si="196"/>
        <v>8300.9040000000005</v>
      </c>
      <c r="BE31" s="13">
        <f t="shared" si="196"/>
        <v>7673.5320000000002</v>
      </c>
      <c r="BF31" s="13">
        <f t="shared" si="196"/>
        <v>7809.18</v>
      </c>
      <c r="BG31" s="13">
        <f t="shared" si="196"/>
        <v>3266.8560000000002</v>
      </c>
      <c r="BH31" s="13">
        <f t="shared" si="196"/>
        <v>7711.2120000000004</v>
      </c>
      <c r="BI31" s="15" t="s">
        <v>45</v>
      </c>
      <c r="BJ31" s="46">
        <v>0</v>
      </c>
      <c r="BK31" s="13">
        <f t="shared" ref="BK31:BT31" si="197">0*12*BK35</f>
        <v>0</v>
      </c>
      <c r="BL31" s="13">
        <f t="shared" si="197"/>
        <v>0</v>
      </c>
      <c r="BM31" s="13">
        <f t="shared" si="197"/>
        <v>0</v>
      </c>
      <c r="BN31" s="13">
        <f t="shared" si="197"/>
        <v>0</v>
      </c>
      <c r="BO31" s="13">
        <f t="shared" si="197"/>
        <v>0</v>
      </c>
      <c r="BP31" s="13">
        <f t="shared" si="197"/>
        <v>0</v>
      </c>
      <c r="BQ31" s="13">
        <f t="shared" si="197"/>
        <v>0</v>
      </c>
      <c r="BR31" s="13">
        <f t="shared" si="197"/>
        <v>0</v>
      </c>
      <c r="BS31" s="13">
        <f t="shared" si="197"/>
        <v>0</v>
      </c>
      <c r="BT31" s="13">
        <f t="shared" si="197"/>
        <v>0</v>
      </c>
      <c r="BU31" s="15" t="s">
        <v>45</v>
      </c>
      <c r="BV31" s="28">
        <v>0</v>
      </c>
      <c r="BW31" s="13">
        <f>0*12*BW35</f>
        <v>0</v>
      </c>
      <c r="BX31" s="13">
        <f t="shared" ref="BX31:CC31" si="198">0*12*BX35</f>
        <v>0</v>
      </c>
      <c r="BY31" s="13">
        <f t="shared" si="198"/>
        <v>0</v>
      </c>
      <c r="BZ31" s="13">
        <f>0*12*BZ35</f>
        <v>0</v>
      </c>
      <c r="CA31" s="13">
        <f t="shared" ref="CA31:CB31" si="199">0*12*CA35</f>
        <v>0</v>
      </c>
      <c r="CB31" s="13">
        <f t="shared" si="199"/>
        <v>0</v>
      </c>
      <c r="CC31" s="13">
        <f t="shared" si="198"/>
        <v>0</v>
      </c>
    </row>
    <row r="32" spans="1:81" s="1" customFormat="1" x14ac:dyDescent="0.2">
      <c r="A32" s="84" t="s">
        <v>51</v>
      </c>
      <c r="B32" s="84"/>
      <c r="C32" s="84"/>
      <c r="D32" s="84"/>
      <c r="E32" s="84"/>
      <c r="F32" s="84"/>
      <c r="G32" s="13" t="s">
        <v>4</v>
      </c>
      <c r="H32" s="13">
        <v>0.87</v>
      </c>
      <c r="I32" s="13">
        <f>0.87*12*I35</f>
        <v>3407.6159999999995</v>
      </c>
      <c r="J32" s="13">
        <f t="shared" ref="J32:K32" si="200">0.87*12*J35</f>
        <v>5069.6639999999998</v>
      </c>
      <c r="K32" s="13">
        <f t="shared" si="200"/>
        <v>5069.6639999999998</v>
      </c>
      <c r="L32" s="13">
        <f t="shared" ref="L32:AO32" si="201">0.87*12*L35</f>
        <v>4726.1880000000001</v>
      </c>
      <c r="M32" s="13">
        <f t="shared" si="201"/>
        <v>6332.9039999999995</v>
      </c>
      <c r="N32" s="13">
        <f t="shared" si="201"/>
        <v>5461.1639999999998</v>
      </c>
      <c r="O32" s="13">
        <f t="shared" si="201"/>
        <v>9953.4959999999992</v>
      </c>
      <c r="P32" s="13">
        <f t="shared" si="201"/>
        <v>6196.1399999999994</v>
      </c>
      <c r="Q32" s="13">
        <f t="shared" si="201"/>
        <v>4277.268</v>
      </c>
      <c r="R32" s="13">
        <f t="shared" si="201"/>
        <v>4208.3640000000005</v>
      </c>
      <c r="S32" s="13">
        <f t="shared" si="201"/>
        <v>5657.4359999999997</v>
      </c>
      <c r="T32" s="13">
        <f t="shared" si="201"/>
        <v>6194.0519999999997</v>
      </c>
      <c r="U32" s="13">
        <f t="shared" si="201"/>
        <v>5054.0039999999999</v>
      </c>
      <c r="V32" s="13">
        <f t="shared" si="201"/>
        <v>4183.308</v>
      </c>
      <c r="W32" s="13">
        <f t="shared" si="201"/>
        <v>7481.3040000000001</v>
      </c>
      <c r="X32" s="13">
        <f t="shared" si="201"/>
        <v>7409.268</v>
      </c>
      <c r="Y32" s="13">
        <f t="shared" si="201"/>
        <v>7535.5919999999987</v>
      </c>
      <c r="Z32" s="13">
        <f t="shared" si="201"/>
        <v>4301.28</v>
      </c>
      <c r="AA32" s="13">
        <f t="shared" si="201"/>
        <v>6268.1759999999995</v>
      </c>
      <c r="AB32" s="13">
        <f t="shared" si="201"/>
        <v>4224.0240000000003</v>
      </c>
      <c r="AC32" s="13">
        <f t="shared" si="201"/>
        <v>4787.7839999999997</v>
      </c>
      <c r="AD32" s="13">
        <f t="shared" si="201"/>
        <v>5043.5640000000003</v>
      </c>
      <c r="AE32" s="13">
        <f t="shared" si="201"/>
        <v>5068.62</v>
      </c>
      <c r="AF32" s="13">
        <f t="shared" si="201"/>
        <v>7623.2880000000005</v>
      </c>
      <c r="AG32" s="13">
        <f t="shared" si="201"/>
        <v>4368.0959999999995</v>
      </c>
      <c r="AH32" s="13">
        <f t="shared" si="201"/>
        <v>4539.3119999999999</v>
      </c>
      <c r="AI32" s="13">
        <f t="shared" si="201"/>
        <v>4381.6679999999997</v>
      </c>
      <c r="AJ32" s="13">
        <f t="shared" si="201"/>
        <v>4341.9959999999992</v>
      </c>
      <c r="AK32" s="13">
        <f t="shared" si="201"/>
        <v>5590.62</v>
      </c>
      <c r="AL32" s="13">
        <f t="shared" si="201"/>
        <v>7553.3399999999992</v>
      </c>
      <c r="AM32" s="13">
        <f t="shared" si="201"/>
        <v>4394.1959999999999</v>
      </c>
      <c r="AN32" s="13">
        <f t="shared" si="201"/>
        <v>7478.1719999999996</v>
      </c>
      <c r="AO32" s="13">
        <f t="shared" si="201"/>
        <v>5121.8639999999996</v>
      </c>
      <c r="AP32" s="13" t="s">
        <v>4</v>
      </c>
      <c r="AQ32" s="13">
        <v>1.36</v>
      </c>
      <c r="AR32" s="13">
        <f>1.36*12*AR35</f>
        <v>1317.0240000000001</v>
      </c>
      <c r="AS32" s="28">
        <v>1.1499999999999999</v>
      </c>
      <c r="AT32" s="13">
        <f t="shared" ref="AT32:BH32" si="202">1.15*12*AT35</f>
        <v>6796.4999999999991</v>
      </c>
      <c r="AU32" s="13">
        <f t="shared" si="202"/>
        <v>8292.4199999999983</v>
      </c>
      <c r="AV32" s="13">
        <f t="shared" si="202"/>
        <v>9815.9399999999987</v>
      </c>
      <c r="AW32" s="13">
        <f t="shared" si="202"/>
        <v>9815.9399999999987</v>
      </c>
      <c r="AX32" s="13">
        <f t="shared" si="202"/>
        <v>9864.239999999998</v>
      </c>
      <c r="AY32" s="13">
        <f t="shared" si="202"/>
        <v>5698.0199999999995</v>
      </c>
      <c r="AZ32" s="13">
        <f t="shared" si="202"/>
        <v>5695.2599999999993</v>
      </c>
      <c r="BA32" s="13">
        <f t="shared" si="202"/>
        <v>9851.82</v>
      </c>
      <c r="BB32" s="13">
        <f t="shared" si="202"/>
        <v>16605.539999999997</v>
      </c>
      <c r="BC32" s="13">
        <f t="shared" si="202"/>
        <v>7222.9199999999992</v>
      </c>
      <c r="BD32" s="13">
        <f t="shared" si="202"/>
        <v>6080.28</v>
      </c>
      <c r="BE32" s="13">
        <f t="shared" si="202"/>
        <v>5620.74</v>
      </c>
      <c r="BF32" s="13">
        <f t="shared" si="202"/>
        <v>5720.0999999999995</v>
      </c>
      <c r="BG32" s="13">
        <f t="shared" si="202"/>
        <v>2392.92</v>
      </c>
      <c r="BH32" s="13">
        <f t="shared" si="202"/>
        <v>5648.34</v>
      </c>
      <c r="BI32" s="13" t="s">
        <v>4</v>
      </c>
      <c r="BJ32" s="46">
        <v>0.9</v>
      </c>
      <c r="BK32" s="13">
        <f t="shared" ref="BK32:BT32" si="203">0.9*12*BK35</f>
        <v>5638.68</v>
      </c>
      <c r="BL32" s="13">
        <f t="shared" si="203"/>
        <v>9284.76</v>
      </c>
      <c r="BM32" s="13">
        <f t="shared" si="203"/>
        <v>3909.6000000000004</v>
      </c>
      <c r="BN32" s="13">
        <f t="shared" si="203"/>
        <v>16927.920000000002</v>
      </c>
      <c r="BO32" s="13">
        <f t="shared" si="203"/>
        <v>6257.52</v>
      </c>
      <c r="BP32" s="13">
        <f t="shared" si="203"/>
        <v>5285.52</v>
      </c>
      <c r="BQ32" s="13">
        <f t="shared" si="203"/>
        <v>3249.72</v>
      </c>
      <c r="BR32" s="13">
        <f t="shared" si="203"/>
        <v>6132.24</v>
      </c>
      <c r="BS32" s="13">
        <f t="shared" si="203"/>
        <v>5402.16</v>
      </c>
      <c r="BT32" s="13">
        <f t="shared" si="203"/>
        <v>5698.0800000000008</v>
      </c>
      <c r="BU32" s="13" t="s">
        <v>4</v>
      </c>
      <c r="BV32" s="28">
        <v>0.87</v>
      </c>
      <c r="BW32" s="13">
        <f t="shared" ref="BW32:BX32" si="204">0.87*12*BW35</f>
        <v>5517.54</v>
      </c>
      <c r="BX32" s="13">
        <f t="shared" si="204"/>
        <v>10834.632</v>
      </c>
      <c r="BY32" s="13">
        <f t="shared" ref="BY32:CC32" si="205">0.87*12*BY35</f>
        <v>6182.5680000000002</v>
      </c>
      <c r="BZ32" s="13">
        <f t="shared" si="205"/>
        <v>5994.6480000000001</v>
      </c>
      <c r="CA32" s="13">
        <f t="shared" si="205"/>
        <v>4464.1440000000002</v>
      </c>
      <c r="CB32" s="13">
        <f t="shared" ref="CB32" si="206">0.87*12*CB35</f>
        <v>4490.2439999999997</v>
      </c>
      <c r="CC32" s="13">
        <f t="shared" si="205"/>
        <v>4538.268</v>
      </c>
    </row>
    <row r="33" spans="1:86" s="1" customFormat="1" ht="15.75" x14ac:dyDescent="0.25">
      <c r="A33" s="84" t="s">
        <v>52</v>
      </c>
      <c r="B33" s="84"/>
      <c r="C33" s="84"/>
      <c r="D33" s="84"/>
      <c r="E33" s="84"/>
      <c r="F33" s="84"/>
      <c r="G33" s="13" t="s">
        <v>8</v>
      </c>
      <c r="H33" s="13">
        <v>0.71</v>
      </c>
      <c r="I33" s="13">
        <f>0.71*12*I35</f>
        <v>2780.9279999999999</v>
      </c>
      <c r="J33" s="13">
        <f t="shared" ref="J33:K33" si="207">0.71*12*J35</f>
        <v>4137.3119999999999</v>
      </c>
      <c r="K33" s="13">
        <f t="shared" si="207"/>
        <v>4137.3119999999999</v>
      </c>
      <c r="L33" s="13">
        <f t="shared" ref="L33:AO33" si="208">0.71*12*L35</f>
        <v>3857.0039999999999</v>
      </c>
      <c r="M33" s="13">
        <f t="shared" si="208"/>
        <v>5168.232</v>
      </c>
      <c r="N33" s="13">
        <f t="shared" si="208"/>
        <v>4456.8119999999999</v>
      </c>
      <c r="O33" s="13">
        <f t="shared" si="208"/>
        <v>8122.9679999999998</v>
      </c>
      <c r="P33" s="13">
        <f t="shared" si="208"/>
        <v>5056.62</v>
      </c>
      <c r="Q33" s="13">
        <f t="shared" si="208"/>
        <v>3490.6439999999998</v>
      </c>
      <c r="R33" s="13">
        <f t="shared" si="208"/>
        <v>3434.4119999999998</v>
      </c>
      <c r="S33" s="13">
        <f t="shared" si="208"/>
        <v>4616.9879999999994</v>
      </c>
      <c r="T33" s="13">
        <f t="shared" si="208"/>
        <v>5054.9159999999993</v>
      </c>
      <c r="U33" s="13">
        <f t="shared" si="208"/>
        <v>4124.5320000000002</v>
      </c>
      <c r="V33" s="13">
        <f t="shared" si="208"/>
        <v>3413.9639999999999</v>
      </c>
      <c r="W33" s="13">
        <f t="shared" si="208"/>
        <v>6105.4319999999998</v>
      </c>
      <c r="X33" s="13">
        <f t="shared" si="208"/>
        <v>6046.6440000000002</v>
      </c>
      <c r="Y33" s="13">
        <f t="shared" si="208"/>
        <v>6149.735999999999</v>
      </c>
      <c r="Z33" s="13">
        <f t="shared" si="208"/>
        <v>3510.24</v>
      </c>
      <c r="AA33" s="13">
        <f t="shared" si="208"/>
        <v>5115.4079999999994</v>
      </c>
      <c r="AB33" s="13">
        <f t="shared" si="208"/>
        <v>3447.192</v>
      </c>
      <c r="AC33" s="13">
        <f t="shared" si="208"/>
        <v>3907.2719999999999</v>
      </c>
      <c r="AD33" s="13">
        <f t="shared" si="208"/>
        <v>4116.0119999999997</v>
      </c>
      <c r="AE33" s="13">
        <f t="shared" si="208"/>
        <v>4136.46</v>
      </c>
      <c r="AF33" s="13">
        <f t="shared" si="208"/>
        <v>6221.3040000000001</v>
      </c>
      <c r="AG33" s="13">
        <f t="shared" si="208"/>
        <v>3564.7679999999996</v>
      </c>
      <c r="AH33" s="13">
        <f t="shared" si="208"/>
        <v>3704.4960000000001</v>
      </c>
      <c r="AI33" s="13">
        <f t="shared" si="208"/>
        <v>3575.8439999999996</v>
      </c>
      <c r="AJ33" s="13">
        <f t="shared" si="208"/>
        <v>3543.4679999999998</v>
      </c>
      <c r="AK33" s="13">
        <f t="shared" si="208"/>
        <v>4562.46</v>
      </c>
      <c r="AL33" s="13">
        <f t="shared" si="208"/>
        <v>6164.2199999999993</v>
      </c>
      <c r="AM33" s="13">
        <f t="shared" si="208"/>
        <v>3586.0679999999998</v>
      </c>
      <c r="AN33" s="13">
        <f t="shared" si="208"/>
        <v>6102.8759999999993</v>
      </c>
      <c r="AO33" s="13">
        <f t="shared" si="208"/>
        <v>4179.9120000000003</v>
      </c>
      <c r="AP33" s="13" t="s">
        <v>8</v>
      </c>
      <c r="AQ33" s="13">
        <v>0.43</v>
      </c>
      <c r="AR33" s="13">
        <f>0.43*12*AR35</f>
        <v>416.41200000000003</v>
      </c>
      <c r="AS33" s="28">
        <v>0.45</v>
      </c>
      <c r="AT33" s="13">
        <f t="shared" ref="AT33:BH33" si="209">0.45*12*AT35</f>
        <v>2659.5</v>
      </c>
      <c r="AU33" s="13">
        <f t="shared" si="209"/>
        <v>3244.86</v>
      </c>
      <c r="AV33" s="13">
        <f t="shared" si="209"/>
        <v>3841.02</v>
      </c>
      <c r="AW33" s="13">
        <f t="shared" si="209"/>
        <v>3841.02</v>
      </c>
      <c r="AX33" s="13">
        <f t="shared" si="209"/>
        <v>3859.92</v>
      </c>
      <c r="AY33" s="13">
        <f t="shared" si="209"/>
        <v>2229.66</v>
      </c>
      <c r="AZ33" s="13">
        <f t="shared" si="209"/>
        <v>2228.58</v>
      </c>
      <c r="BA33" s="13">
        <f t="shared" si="209"/>
        <v>3855.06</v>
      </c>
      <c r="BB33" s="13">
        <f t="shared" si="209"/>
        <v>6497.8200000000006</v>
      </c>
      <c r="BC33" s="13">
        <f t="shared" si="209"/>
        <v>2826.36</v>
      </c>
      <c r="BD33" s="13">
        <f t="shared" si="209"/>
        <v>2379.2400000000002</v>
      </c>
      <c r="BE33" s="13">
        <f t="shared" si="209"/>
        <v>2199.42</v>
      </c>
      <c r="BF33" s="13">
        <f t="shared" si="209"/>
        <v>2238.3000000000002</v>
      </c>
      <c r="BG33" s="13">
        <f t="shared" si="209"/>
        <v>936.36000000000013</v>
      </c>
      <c r="BH33" s="13">
        <f t="shared" si="209"/>
        <v>2210.2200000000003</v>
      </c>
      <c r="BI33" s="13" t="s">
        <v>8</v>
      </c>
      <c r="BJ33" s="46">
        <v>0.4</v>
      </c>
      <c r="BK33" s="13">
        <f t="shared" ref="BK33:BT33" si="210">0.4*12*BK35</f>
        <v>2506.0800000000004</v>
      </c>
      <c r="BL33" s="13">
        <f t="shared" si="210"/>
        <v>4126.5600000000004</v>
      </c>
      <c r="BM33" s="13">
        <f t="shared" si="210"/>
        <v>1737.6000000000004</v>
      </c>
      <c r="BN33" s="13">
        <f t="shared" si="210"/>
        <v>7523.5200000000013</v>
      </c>
      <c r="BO33" s="13">
        <f t="shared" si="210"/>
        <v>2781.1200000000003</v>
      </c>
      <c r="BP33" s="13">
        <f t="shared" si="210"/>
        <v>2349.1200000000003</v>
      </c>
      <c r="BQ33" s="13">
        <f t="shared" si="210"/>
        <v>1444.3200000000002</v>
      </c>
      <c r="BR33" s="13">
        <f t="shared" si="210"/>
        <v>2725.44</v>
      </c>
      <c r="BS33" s="13">
        <f t="shared" si="210"/>
        <v>2400.9600000000005</v>
      </c>
      <c r="BT33" s="13">
        <f t="shared" si="210"/>
        <v>2532.4800000000005</v>
      </c>
      <c r="BU33" s="13" t="s">
        <v>8</v>
      </c>
      <c r="BV33" s="28">
        <v>0.71</v>
      </c>
      <c r="BW33" s="13">
        <f t="shared" ref="BW33:BX33" si="211">0.71*12*BW35</f>
        <v>4502.82</v>
      </c>
      <c r="BX33" s="13">
        <f t="shared" si="211"/>
        <v>8842.0559999999987</v>
      </c>
      <c r="BY33" s="13">
        <f t="shared" ref="BY33:CC33" si="212">0.71*12*BY35</f>
        <v>5045.5439999999999</v>
      </c>
      <c r="BZ33" s="13">
        <f t="shared" si="212"/>
        <v>4892.1840000000002</v>
      </c>
      <c r="CA33" s="13">
        <f t="shared" si="212"/>
        <v>3643.152</v>
      </c>
      <c r="CB33" s="13">
        <f t="shared" ref="CB33" si="213">0.71*12*CB35</f>
        <v>3664.4520000000002</v>
      </c>
      <c r="CC33" s="13">
        <f t="shared" si="212"/>
        <v>3703.6439999999998</v>
      </c>
      <c r="CD33" s="53"/>
    </row>
    <row r="34" spans="1:86" s="1" customFormat="1" ht="15.75" x14ac:dyDescent="0.25">
      <c r="A34" s="100" t="s">
        <v>2</v>
      </c>
      <c r="B34" s="101"/>
      <c r="C34" s="101"/>
      <c r="D34" s="101"/>
      <c r="E34" s="101"/>
      <c r="F34" s="102"/>
      <c r="G34" s="19"/>
      <c r="H34" s="19"/>
      <c r="I34" s="20">
        <f>I14+I22+I28</f>
        <v>71481.600000000006</v>
      </c>
      <c r="J34" s="20">
        <f t="shared" ref="J34:K34" si="214">J14+J22+J28</f>
        <v>106346.40000000001</v>
      </c>
      <c r="K34" s="20">
        <f t="shared" si="214"/>
        <v>106346.40000000001</v>
      </c>
      <c r="L34" s="20">
        <f t="shared" ref="L34:AO34" si="215">L14+L22+L28</f>
        <v>99141.3</v>
      </c>
      <c r="M34" s="20">
        <f t="shared" si="215"/>
        <v>132845.4</v>
      </c>
      <c r="N34" s="20">
        <f t="shared" si="215"/>
        <v>114558.90000000001</v>
      </c>
      <c r="O34" s="20">
        <f t="shared" si="215"/>
        <v>208794.59999999998</v>
      </c>
      <c r="P34" s="20">
        <f t="shared" si="215"/>
        <v>129976.5</v>
      </c>
      <c r="Q34" s="20">
        <f t="shared" si="215"/>
        <v>89724.3</v>
      </c>
      <c r="R34" s="20">
        <f t="shared" si="215"/>
        <v>88278.900000000009</v>
      </c>
      <c r="S34" s="20">
        <f t="shared" si="215"/>
        <v>118676.09999999998</v>
      </c>
      <c r="T34" s="20">
        <f t="shared" si="215"/>
        <v>129932.69999999998</v>
      </c>
      <c r="U34" s="20">
        <f t="shared" si="215"/>
        <v>106017.90000000001</v>
      </c>
      <c r="V34" s="20">
        <f t="shared" si="215"/>
        <v>87753.299999999988</v>
      </c>
      <c r="W34" s="20">
        <f t="shared" si="215"/>
        <v>156935.4</v>
      </c>
      <c r="X34" s="20">
        <f t="shared" si="215"/>
        <v>155424.29999999999</v>
      </c>
      <c r="Y34" s="20">
        <f t="shared" si="215"/>
        <v>158074.20000000001</v>
      </c>
      <c r="Z34" s="20">
        <f t="shared" si="215"/>
        <v>90228</v>
      </c>
      <c r="AA34" s="20">
        <f t="shared" si="215"/>
        <v>131487.59999999998</v>
      </c>
      <c r="AB34" s="20">
        <f t="shared" si="215"/>
        <v>88607.4</v>
      </c>
      <c r="AC34" s="20">
        <f t="shared" si="215"/>
        <v>100433.4</v>
      </c>
      <c r="AD34" s="20">
        <f t="shared" si="215"/>
        <v>105798.9</v>
      </c>
      <c r="AE34" s="20">
        <f t="shared" si="215"/>
        <v>106324.5</v>
      </c>
      <c r="AF34" s="20">
        <f t="shared" si="215"/>
        <v>159913.79999999999</v>
      </c>
      <c r="AG34" s="20">
        <f t="shared" si="215"/>
        <v>91629.599999999977</v>
      </c>
      <c r="AH34" s="20">
        <f t="shared" si="215"/>
        <v>95221.199999999983</v>
      </c>
      <c r="AI34" s="20">
        <f t="shared" si="215"/>
        <v>91914.299999999988</v>
      </c>
      <c r="AJ34" s="20">
        <f t="shared" si="215"/>
        <v>91082.1</v>
      </c>
      <c r="AK34" s="20">
        <f t="shared" si="215"/>
        <v>117274.5</v>
      </c>
      <c r="AL34" s="20">
        <f t="shared" si="215"/>
        <v>158446.5</v>
      </c>
      <c r="AM34" s="20">
        <f t="shared" si="215"/>
        <v>92177.099999999977</v>
      </c>
      <c r="AN34" s="20">
        <f t="shared" si="215"/>
        <v>156869.69999999998</v>
      </c>
      <c r="AO34" s="20">
        <f t="shared" si="215"/>
        <v>107441.4</v>
      </c>
      <c r="AP34" s="19"/>
      <c r="AQ34" s="21"/>
      <c r="AR34" s="20">
        <f>AR14+AR22+AR28</f>
        <v>21004.596000000005</v>
      </c>
      <c r="AS34" s="34"/>
      <c r="AT34" s="20">
        <f t="shared" ref="AT34" si="216">AT14+AT22+AT28</f>
        <v>101120.09999999999</v>
      </c>
      <c r="AU34" s="20">
        <f t="shared" ref="AU34:AV34" si="217">AU14+AU22+AU28</f>
        <v>123376.788</v>
      </c>
      <c r="AV34" s="20">
        <f t="shared" si="217"/>
        <v>146044.11599999998</v>
      </c>
      <c r="AW34" s="20">
        <f t="shared" ref="AW34:AZ34" si="218">AW14+AW22+AW28</f>
        <v>146044.11599999998</v>
      </c>
      <c r="AX34" s="20">
        <f t="shared" si="218"/>
        <v>146762.73599999998</v>
      </c>
      <c r="AY34" s="20">
        <f t="shared" si="218"/>
        <v>84776.627999999997</v>
      </c>
      <c r="AZ34" s="20">
        <f t="shared" si="218"/>
        <v>84735.563999999984</v>
      </c>
      <c r="BA34" s="20">
        <f t="shared" ref="BA34:BG34" si="219">BA14+BA22+BA28</f>
        <v>146577.94799999997</v>
      </c>
      <c r="BB34" s="20">
        <f t="shared" si="219"/>
        <v>247061.55599999998</v>
      </c>
      <c r="BC34" s="20">
        <f t="shared" si="219"/>
        <v>107464.488</v>
      </c>
      <c r="BD34" s="20">
        <f t="shared" si="219"/>
        <v>90463.991999999998</v>
      </c>
      <c r="BE34" s="20">
        <f t="shared" si="219"/>
        <v>83626.83600000001</v>
      </c>
      <c r="BF34" s="20">
        <f t="shared" si="219"/>
        <v>85105.14</v>
      </c>
      <c r="BG34" s="20">
        <f t="shared" si="219"/>
        <v>35602.487999999998</v>
      </c>
      <c r="BH34" s="20">
        <f t="shared" ref="BH34" si="220">BH14+BH22+BH28</f>
        <v>84037.475999999995</v>
      </c>
      <c r="BI34" s="19"/>
      <c r="BJ34" s="48"/>
      <c r="BK34" s="20">
        <f t="shared" ref="BK34:BL34" si="221">BK14+BK22+BK28</f>
        <v>79755.996000000014</v>
      </c>
      <c r="BL34" s="20">
        <f t="shared" si="221"/>
        <v>131327.772</v>
      </c>
      <c r="BM34" s="20">
        <f t="shared" ref="BM34:BO34" si="222">BM14+BM22+BM28</f>
        <v>55299.12</v>
      </c>
      <c r="BN34" s="20">
        <f t="shared" si="222"/>
        <v>239436.02399999998</v>
      </c>
      <c r="BO34" s="20">
        <f t="shared" si="222"/>
        <v>88509.144</v>
      </c>
      <c r="BP34" s="20">
        <f t="shared" ref="BP34:BT34" si="223">BP14+BP22+BP28</f>
        <v>74760.744000000006</v>
      </c>
      <c r="BQ34" s="20">
        <f t="shared" si="223"/>
        <v>45965.483999999997</v>
      </c>
      <c r="BR34" s="20">
        <f t="shared" si="223"/>
        <v>86737.127999999997</v>
      </c>
      <c r="BS34" s="20">
        <f t="shared" si="223"/>
        <v>76410.551999999996</v>
      </c>
      <c r="BT34" s="20">
        <f t="shared" si="223"/>
        <v>80596.176000000007</v>
      </c>
      <c r="BU34" s="19"/>
      <c r="BV34" s="32"/>
      <c r="BW34" s="20">
        <f t="shared" ref="BW34:BX34" si="224">BW14+BW22+BW28</f>
        <v>81621.539999999994</v>
      </c>
      <c r="BX34" s="20">
        <f t="shared" si="224"/>
        <v>160277.83199999999</v>
      </c>
      <c r="BY34" s="20">
        <f t="shared" ref="BY34:CC34" si="225">BY14+BY22+BY28</f>
        <v>91459.368000000017</v>
      </c>
      <c r="BZ34" s="20">
        <f t="shared" si="225"/>
        <v>88679.448000000004</v>
      </c>
      <c r="CA34" s="20">
        <f t="shared" si="225"/>
        <v>66038.543999999994</v>
      </c>
      <c r="CB34" s="20">
        <f t="shared" ref="CB34" si="226">CB14+CB22+CB28</f>
        <v>66424.644</v>
      </c>
      <c r="CC34" s="20">
        <f t="shared" si="225"/>
        <v>67135.067999999999</v>
      </c>
      <c r="CD34" s="53"/>
      <c r="CE34" s="54">
        <f>SUM(I34:CD34)</f>
        <v>7159397.351999999</v>
      </c>
      <c r="CF34" s="54">
        <f>CE34/12*0.05</f>
        <v>29830.822299999996</v>
      </c>
    </row>
    <row r="35" spans="1:86" s="24" customFormat="1" x14ac:dyDescent="0.2">
      <c r="A35" s="85" t="s">
        <v>1</v>
      </c>
      <c r="B35" s="85"/>
      <c r="C35" s="85"/>
      <c r="D35" s="85"/>
      <c r="E35" s="85"/>
      <c r="F35" s="85"/>
      <c r="G35" s="39"/>
      <c r="H35" s="40"/>
      <c r="I35" s="62" t="s">
        <v>118</v>
      </c>
      <c r="J35" s="62" t="s">
        <v>119</v>
      </c>
      <c r="K35" s="62" t="s">
        <v>119</v>
      </c>
      <c r="L35" s="62" t="s">
        <v>120</v>
      </c>
      <c r="M35" s="62" t="s">
        <v>121</v>
      </c>
      <c r="N35" s="62" t="s">
        <v>122</v>
      </c>
      <c r="O35" s="62" t="s">
        <v>123</v>
      </c>
      <c r="P35" s="62" t="s">
        <v>124</v>
      </c>
      <c r="Q35" s="62" t="s">
        <v>125</v>
      </c>
      <c r="R35" s="62" t="s">
        <v>126</v>
      </c>
      <c r="S35" s="62" t="s">
        <v>127</v>
      </c>
      <c r="T35" s="62" t="s">
        <v>128</v>
      </c>
      <c r="U35" s="62" t="s">
        <v>129</v>
      </c>
      <c r="V35" s="62" t="s">
        <v>130</v>
      </c>
      <c r="W35" s="62" t="s">
        <v>131</v>
      </c>
      <c r="X35" s="62" t="s">
        <v>132</v>
      </c>
      <c r="Y35" s="62" t="s">
        <v>133</v>
      </c>
      <c r="Z35" s="62" t="s">
        <v>134</v>
      </c>
      <c r="AA35" s="62" t="s">
        <v>135</v>
      </c>
      <c r="AB35" s="62" t="s">
        <v>136</v>
      </c>
      <c r="AC35" s="62" t="s">
        <v>137</v>
      </c>
      <c r="AD35" s="62" t="s">
        <v>138</v>
      </c>
      <c r="AE35" s="62" t="s">
        <v>139</v>
      </c>
      <c r="AF35" s="62" t="s">
        <v>140</v>
      </c>
      <c r="AG35" s="62" t="s">
        <v>141</v>
      </c>
      <c r="AH35" s="62" t="s">
        <v>142</v>
      </c>
      <c r="AI35" s="62" t="s">
        <v>143</v>
      </c>
      <c r="AJ35" s="62" t="s">
        <v>144</v>
      </c>
      <c r="AK35" s="62" t="s">
        <v>145</v>
      </c>
      <c r="AL35" s="62" t="s">
        <v>146</v>
      </c>
      <c r="AM35" s="62" t="s">
        <v>147</v>
      </c>
      <c r="AN35" s="62" t="s">
        <v>148</v>
      </c>
      <c r="AO35" s="62" t="s">
        <v>149</v>
      </c>
      <c r="AP35" s="41"/>
      <c r="AQ35" s="40"/>
      <c r="AR35" s="37" t="s">
        <v>84</v>
      </c>
      <c r="AS35" s="42"/>
      <c r="AT35" s="69" t="s">
        <v>159</v>
      </c>
      <c r="AU35" s="69" t="s">
        <v>160</v>
      </c>
      <c r="AV35" s="69" t="s">
        <v>161</v>
      </c>
      <c r="AW35" s="69" t="s">
        <v>161</v>
      </c>
      <c r="AX35" s="69" t="s">
        <v>162</v>
      </c>
      <c r="AY35" s="69" t="s">
        <v>163</v>
      </c>
      <c r="AZ35" s="69" t="s">
        <v>164</v>
      </c>
      <c r="BA35" s="69" t="s">
        <v>165</v>
      </c>
      <c r="BB35" s="69" t="s">
        <v>166</v>
      </c>
      <c r="BC35" s="69" t="s">
        <v>167</v>
      </c>
      <c r="BD35" s="69" t="s">
        <v>168</v>
      </c>
      <c r="BE35" s="69" t="s">
        <v>169</v>
      </c>
      <c r="BF35" s="69" t="s">
        <v>170</v>
      </c>
      <c r="BG35" s="69" t="s">
        <v>171</v>
      </c>
      <c r="BH35" s="69" t="s">
        <v>172</v>
      </c>
      <c r="BI35" s="41"/>
      <c r="BJ35" s="57"/>
      <c r="BK35" s="62" t="s">
        <v>85</v>
      </c>
      <c r="BL35" s="62" t="s">
        <v>181</v>
      </c>
      <c r="BM35" s="62" t="s">
        <v>182</v>
      </c>
      <c r="BN35" s="62" t="s">
        <v>183</v>
      </c>
      <c r="BO35" s="62" t="s">
        <v>184</v>
      </c>
      <c r="BP35" s="62" t="s">
        <v>185</v>
      </c>
      <c r="BQ35" s="62" t="s">
        <v>186</v>
      </c>
      <c r="BR35" s="62" t="s">
        <v>187</v>
      </c>
      <c r="BS35" s="62" t="s">
        <v>188</v>
      </c>
      <c r="BT35" s="62" t="s">
        <v>189</v>
      </c>
      <c r="BU35" s="41"/>
      <c r="BV35" s="36"/>
      <c r="BW35" s="62" t="s">
        <v>193</v>
      </c>
      <c r="BX35" s="62" t="s">
        <v>194</v>
      </c>
      <c r="BY35" s="62" t="s">
        <v>195</v>
      </c>
      <c r="BZ35" s="62" t="s">
        <v>196</v>
      </c>
      <c r="CA35" s="62" t="s">
        <v>197</v>
      </c>
      <c r="CB35" s="62" t="s">
        <v>198</v>
      </c>
      <c r="CC35" s="62" t="s">
        <v>199</v>
      </c>
      <c r="CD35" s="54"/>
      <c r="CE35" s="1"/>
      <c r="CF35" s="1"/>
      <c r="CG35" s="1"/>
      <c r="CH35" s="1"/>
    </row>
    <row r="36" spans="1:86" s="2" customFormat="1" ht="25.5" customHeight="1" x14ac:dyDescent="0.25">
      <c r="A36" s="77" t="s">
        <v>50</v>
      </c>
      <c r="B36" s="78"/>
      <c r="C36" s="78"/>
      <c r="D36" s="78"/>
      <c r="E36" s="78"/>
      <c r="F36" s="79"/>
      <c r="G36" s="22"/>
      <c r="H36" s="23">
        <f>H14+H22+H28</f>
        <v>18.249999999999996</v>
      </c>
      <c r="I36" s="23">
        <f>I34 /12/I35</f>
        <v>18.250000000000004</v>
      </c>
      <c r="J36" s="23">
        <f t="shared" ref="J36:K36" si="227">J34 /12/J35</f>
        <v>18.25</v>
      </c>
      <c r="K36" s="23">
        <f t="shared" si="227"/>
        <v>18.25</v>
      </c>
      <c r="L36" s="23">
        <f t="shared" ref="L36:AO36" si="228">L34 /12/L35</f>
        <v>18.25</v>
      </c>
      <c r="M36" s="23">
        <f t="shared" si="228"/>
        <v>18.249999999999996</v>
      </c>
      <c r="N36" s="23">
        <f t="shared" si="228"/>
        <v>18.25</v>
      </c>
      <c r="O36" s="23">
        <f t="shared" si="228"/>
        <v>18.25</v>
      </c>
      <c r="P36" s="23">
        <f t="shared" si="228"/>
        <v>18.25</v>
      </c>
      <c r="Q36" s="23">
        <f t="shared" si="228"/>
        <v>18.250000000000004</v>
      </c>
      <c r="R36" s="23">
        <f t="shared" si="228"/>
        <v>18.25</v>
      </c>
      <c r="S36" s="23">
        <f t="shared" si="228"/>
        <v>18.249999999999996</v>
      </c>
      <c r="T36" s="23">
        <f t="shared" si="228"/>
        <v>18.25</v>
      </c>
      <c r="U36" s="23">
        <f t="shared" si="228"/>
        <v>18.25</v>
      </c>
      <c r="V36" s="23">
        <f t="shared" si="228"/>
        <v>18.249999999999996</v>
      </c>
      <c r="W36" s="23">
        <f t="shared" si="228"/>
        <v>18.249999999999996</v>
      </c>
      <c r="X36" s="23">
        <f t="shared" si="228"/>
        <v>18.25</v>
      </c>
      <c r="Y36" s="23">
        <f t="shared" si="228"/>
        <v>18.25</v>
      </c>
      <c r="Z36" s="23">
        <f t="shared" si="228"/>
        <v>18.25</v>
      </c>
      <c r="AA36" s="23">
        <f t="shared" si="228"/>
        <v>18.249999999999996</v>
      </c>
      <c r="AB36" s="23">
        <f t="shared" si="228"/>
        <v>18.25</v>
      </c>
      <c r="AC36" s="23">
        <f t="shared" si="228"/>
        <v>18.249999999999996</v>
      </c>
      <c r="AD36" s="23">
        <f t="shared" si="228"/>
        <v>18.249999999999996</v>
      </c>
      <c r="AE36" s="23">
        <f t="shared" si="228"/>
        <v>18.25</v>
      </c>
      <c r="AF36" s="23">
        <f t="shared" si="228"/>
        <v>18.25</v>
      </c>
      <c r="AG36" s="23">
        <f t="shared" si="228"/>
        <v>18.249999999999996</v>
      </c>
      <c r="AH36" s="23">
        <f t="shared" si="228"/>
        <v>18.249999999999996</v>
      </c>
      <c r="AI36" s="23">
        <f t="shared" si="228"/>
        <v>18.249999999999996</v>
      </c>
      <c r="AJ36" s="23">
        <f t="shared" si="228"/>
        <v>18.25</v>
      </c>
      <c r="AK36" s="23">
        <f t="shared" si="228"/>
        <v>18.25</v>
      </c>
      <c r="AL36" s="23">
        <f t="shared" si="228"/>
        <v>18.25</v>
      </c>
      <c r="AM36" s="23">
        <f t="shared" si="228"/>
        <v>18.249999999999996</v>
      </c>
      <c r="AN36" s="23">
        <f t="shared" si="228"/>
        <v>18.25</v>
      </c>
      <c r="AO36" s="23">
        <f t="shared" si="228"/>
        <v>18.249999999999996</v>
      </c>
      <c r="AP36" s="23"/>
      <c r="AQ36" s="23">
        <v>21.689999999999998</v>
      </c>
      <c r="AR36" s="23">
        <f>AR34/12/AR35</f>
        <v>21.690000000000005</v>
      </c>
      <c r="AS36" s="33">
        <f t="shared" ref="AS36" si="229">AS14+AS22+AS28</f>
        <v>17.11</v>
      </c>
      <c r="AT36" s="23">
        <f t="shared" ref="AT36" si="230">AT34/12/AT35</f>
        <v>17.11</v>
      </c>
      <c r="AU36" s="23">
        <f t="shared" ref="AU36:AV36" si="231">AU34/12/AU35</f>
        <v>17.11</v>
      </c>
      <c r="AV36" s="23">
        <f t="shared" si="231"/>
        <v>17.11</v>
      </c>
      <c r="AW36" s="23">
        <f t="shared" ref="AW36:AZ36" si="232">AW34/12/AW35</f>
        <v>17.11</v>
      </c>
      <c r="AX36" s="23">
        <f t="shared" si="232"/>
        <v>17.109999999999996</v>
      </c>
      <c r="AY36" s="23">
        <f t="shared" si="232"/>
        <v>17.11</v>
      </c>
      <c r="AZ36" s="23">
        <f t="shared" si="232"/>
        <v>17.109999999999996</v>
      </c>
      <c r="BA36" s="23">
        <f t="shared" ref="BA36:BG36" si="233">BA34/12/BA35</f>
        <v>17.109999999999996</v>
      </c>
      <c r="BB36" s="23">
        <f t="shared" si="233"/>
        <v>17.11</v>
      </c>
      <c r="BC36" s="23">
        <f t="shared" si="233"/>
        <v>17.11</v>
      </c>
      <c r="BD36" s="23">
        <f t="shared" si="233"/>
        <v>17.11</v>
      </c>
      <c r="BE36" s="23">
        <f t="shared" si="233"/>
        <v>17.110000000000003</v>
      </c>
      <c r="BF36" s="23">
        <f t="shared" si="233"/>
        <v>17.11</v>
      </c>
      <c r="BG36" s="23">
        <f t="shared" si="233"/>
        <v>17.11</v>
      </c>
      <c r="BH36" s="23">
        <f t="shared" ref="BH36" si="234">BH34/12/BH35</f>
        <v>17.11</v>
      </c>
      <c r="BI36" s="23"/>
      <c r="BJ36" s="22">
        <f t="shared" ref="BJ36" si="235">BJ14+BJ22+BJ28</f>
        <v>12.73</v>
      </c>
      <c r="BK36" s="23">
        <f t="shared" ref="BK36:BL36" si="236">BK34/12/BK35</f>
        <v>12.730000000000002</v>
      </c>
      <c r="BL36" s="23">
        <f t="shared" si="236"/>
        <v>12.729999999999999</v>
      </c>
      <c r="BM36" s="23">
        <f t="shared" ref="BM36:BO36" si="237">BM34/12/BM35</f>
        <v>12.73</v>
      </c>
      <c r="BN36" s="23">
        <f t="shared" si="237"/>
        <v>12.729999999999997</v>
      </c>
      <c r="BO36" s="23">
        <f t="shared" si="237"/>
        <v>12.73</v>
      </c>
      <c r="BP36" s="23">
        <f t="shared" ref="BP36:BT36" si="238">BP34/12/BP35</f>
        <v>12.730000000000002</v>
      </c>
      <c r="BQ36" s="23">
        <f t="shared" si="238"/>
        <v>12.73</v>
      </c>
      <c r="BR36" s="23">
        <f t="shared" si="238"/>
        <v>12.73</v>
      </c>
      <c r="BS36" s="23">
        <f t="shared" si="238"/>
        <v>12.729999999999999</v>
      </c>
      <c r="BT36" s="23">
        <f t="shared" si="238"/>
        <v>12.73</v>
      </c>
      <c r="BU36" s="23"/>
      <c r="BV36" s="33">
        <f t="shared" ref="BV36" si="239">BV14+BV22+BV28</f>
        <v>12.870000000000001</v>
      </c>
      <c r="BW36" s="23">
        <f t="shared" ref="BW36:BX36" si="240">BW34 /12/BW35</f>
        <v>12.87</v>
      </c>
      <c r="BX36" s="23">
        <f t="shared" si="240"/>
        <v>12.87</v>
      </c>
      <c r="BY36" s="23">
        <f t="shared" ref="BY36:CC36" si="241">BY34 /12/BY35</f>
        <v>12.870000000000001</v>
      </c>
      <c r="BZ36" s="23">
        <f t="shared" si="241"/>
        <v>12.87</v>
      </c>
      <c r="CA36" s="23">
        <f t="shared" si="241"/>
        <v>12.869999999999997</v>
      </c>
      <c r="CB36" s="23">
        <f t="shared" ref="CB36" si="242">CB34 /12/CB35</f>
        <v>12.87</v>
      </c>
      <c r="CC36" s="23">
        <f t="shared" si="241"/>
        <v>12.870000000000001</v>
      </c>
      <c r="CD36" s="55"/>
      <c r="CE36" s="24"/>
      <c r="CF36" s="24"/>
      <c r="CG36" s="24"/>
      <c r="CH36" s="24"/>
    </row>
    <row r="37" spans="1:86" s="1" customFormat="1" ht="12.75" customHeight="1" x14ac:dyDescent="0.2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6"/>
      <c r="AQ37" s="9"/>
      <c r="AR37" s="9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6"/>
      <c r="BJ37" s="9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6"/>
      <c r="BV37" s="8"/>
      <c r="BW37" s="9"/>
      <c r="BX37" s="9"/>
      <c r="BY37" s="9"/>
      <c r="BZ37" s="9"/>
      <c r="CA37" s="9"/>
      <c r="CB37" s="9"/>
      <c r="CC37" s="9"/>
    </row>
    <row r="38" spans="1:86" s="1" customFormat="1" ht="12.75" hidden="1" customHeight="1" x14ac:dyDescent="0.2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6"/>
      <c r="AQ38" s="9"/>
      <c r="AR38" s="9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6"/>
      <c r="BJ38" s="9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6"/>
      <c r="BV38" s="8"/>
      <c r="BW38" s="9"/>
      <c r="BX38" s="9"/>
      <c r="BY38" s="9"/>
      <c r="BZ38" s="9"/>
      <c r="CA38" s="9"/>
      <c r="CB38" s="9"/>
      <c r="CC38" s="9"/>
    </row>
    <row r="39" spans="1:86" s="1" customFormat="1" x14ac:dyDescent="0.2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6"/>
      <c r="AQ39" s="9"/>
      <c r="AR39" s="9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9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9"/>
      <c r="BX39" s="9"/>
      <c r="BY39" s="9"/>
      <c r="BZ39" s="9"/>
      <c r="CA39" s="9"/>
      <c r="CB39" s="9"/>
      <c r="CC39" s="9"/>
    </row>
    <row r="40" spans="1:86" s="1" customFormat="1" x14ac:dyDescent="0.2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6"/>
      <c r="AQ40" s="9"/>
      <c r="AR40" s="9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9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9"/>
      <c r="BX40" s="9"/>
      <c r="BY40" s="9"/>
      <c r="BZ40" s="9"/>
      <c r="CA40" s="9"/>
      <c r="CB40" s="9"/>
      <c r="CC40" s="9"/>
    </row>
    <row r="41" spans="1:86" s="1" customFormat="1" x14ac:dyDescent="0.2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6"/>
      <c r="AQ41" s="9"/>
      <c r="AR41" s="9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9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9"/>
      <c r="BX41" s="9"/>
      <c r="BY41" s="9"/>
      <c r="BZ41" s="9"/>
      <c r="CA41" s="9"/>
      <c r="CB41" s="9"/>
      <c r="CC41" s="9"/>
    </row>
    <row r="42" spans="1:86" s="1" customFormat="1" x14ac:dyDescent="0.2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6"/>
      <c r="AQ42" s="9"/>
      <c r="AR42" s="9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9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9"/>
      <c r="BX42" s="9"/>
      <c r="BY42" s="9"/>
      <c r="BZ42" s="9"/>
      <c r="CA42" s="9"/>
      <c r="CB42" s="9"/>
      <c r="CC42" s="9"/>
    </row>
  </sheetData>
  <mergeCells count="47">
    <mergeCell ref="BU7:BU8"/>
    <mergeCell ref="G6:AA6"/>
    <mergeCell ref="AB6:AS6"/>
    <mergeCell ref="AT6:BJ6"/>
    <mergeCell ref="BL6:CA6"/>
    <mergeCell ref="H7:H8"/>
    <mergeCell ref="CB6:CC6"/>
    <mergeCell ref="A6:F8"/>
    <mergeCell ref="G7:G8"/>
    <mergeCell ref="AP7:AP8"/>
    <mergeCell ref="A34:F34"/>
    <mergeCell ref="A15:F15"/>
    <mergeCell ref="A10:F10"/>
    <mergeCell ref="A11:F11"/>
    <mergeCell ref="A12:F12"/>
    <mergeCell ref="A13:F13"/>
    <mergeCell ref="A14:F14"/>
    <mergeCell ref="AQ7:AQ8"/>
    <mergeCell ref="AS7:AS8"/>
    <mergeCell ref="BV7:BV8"/>
    <mergeCell ref="BJ7:BJ8"/>
    <mergeCell ref="BI7:BI8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1:G1"/>
    <mergeCell ref="A2:G2"/>
    <mergeCell ref="A3:G3"/>
    <mergeCell ref="A4:G4"/>
    <mergeCell ref="A9:F9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2016-05-20T09:19:46Z</cp:lastPrinted>
  <dcterms:created xsi:type="dcterms:W3CDTF">2013-04-24T10:34:01Z</dcterms:created>
  <dcterms:modified xsi:type="dcterms:W3CDTF">2016-05-31T14:25:24Z</dcterms:modified>
</cp:coreProperties>
</file>