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лот1!$A:$G</definedName>
    <definedName name="_xlnm.Print_Area" localSheetId="0">лот1!$A$1:$L$36</definedName>
  </definedNames>
  <calcPr calcId="125725"/>
</workbook>
</file>

<file path=xl/calcChain.xml><?xml version="1.0" encoding="utf-8"?>
<calcChain xmlns="http://schemas.openxmlformats.org/spreadsheetml/2006/main">
  <c r="N34" i="3"/>
  <c r="M34"/>
  <c r="L33"/>
  <c r="L32"/>
  <c r="L31"/>
  <c r="L30"/>
  <c r="L29"/>
  <c r="L27"/>
  <c r="L23"/>
  <c r="L21"/>
  <c r="L20"/>
  <c r="L18"/>
  <c r="L17"/>
  <c r="L16"/>
  <c r="L15"/>
  <c r="L26"/>
  <c r="L25"/>
  <c r="L24"/>
  <c r="L19"/>
  <c r="K31"/>
  <c r="K29"/>
  <c r="K27"/>
  <c r="K22" s="1"/>
  <c r="K14"/>
  <c r="K9"/>
  <c r="L28" l="1"/>
  <c r="K28"/>
  <c r="K36" s="1"/>
  <c r="L14"/>
  <c r="L22"/>
  <c r="J9"/>
  <c r="J33"/>
  <c r="J32"/>
  <c r="J31"/>
  <c r="J30"/>
  <c r="J29"/>
  <c r="J27"/>
  <c r="J26"/>
  <c r="J25"/>
  <c r="J24"/>
  <c r="J23"/>
  <c r="J21"/>
  <c r="J20"/>
  <c r="J19"/>
  <c r="J18"/>
  <c r="J17"/>
  <c r="J16"/>
  <c r="I33"/>
  <c r="I32"/>
  <c r="I31"/>
  <c r="I30"/>
  <c r="I29"/>
  <c r="I27"/>
  <c r="I26"/>
  <c r="I25"/>
  <c r="I24"/>
  <c r="I23"/>
  <c r="I21"/>
  <c r="I20"/>
  <c r="I19"/>
  <c r="I18"/>
  <c r="I17"/>
  <c r="I16"/>
  <c r="J15"/>
  <c r="I15"/>
  <c r="I9"/>
  <c r="L34" l="1"/>
  <c r="L36" s="1"/>
  <c r="J22"/>
  <c r="J14"/>
  <c r="J28"/>
  <c r="H31"/>
  <c r="H14"/>
  <c r="H29"/>
  <c r="H26"/>
  <c r="H27"/>
  <c r="J34" l="1"/>
  <c r="J36" s="1"/>
  <c r="I22"/>
  <c r="H28"/>
  <c r="H22"/>
  <c r="H9"/>
  <c r="H36" l="1"/>
  <c r="I28"/>
  <c r="I14" l="1"/>
  <c r="I34" s="1"/>
  <c r="I36" s="1"/>
</calcChain>
</file>

<file path=xl/sharedStrings.xml><?xml version="1.0" encoding="utf-8"?>
<sst xmlns="http://schemas.openxmlformats.org/spreadsheetml/2006/main" count="72" uniqueCount="66">
  <si>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</si>
  <si>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</si>
  <si>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</si>
  <si>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</si>
  <si>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</si>
  <si>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</si>
  <si>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</si>
  <si>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</si>
  <si>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</si>
  <si>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</si>
  <si>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</si>
  <si>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</si>
  <si>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</si>
  <si>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</si>
  <si>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</si>
  <si>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</si>
  <si>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</si>
  <si>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</si>
  <si>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</si>
  <si>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</si>
  <si>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</si>
  <si>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</si>
  <si>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</si>
  <si>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</si>
  <si>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</si>
  <si>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</si>
  <si>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</si>
  <si>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</si>
  <si>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</si>
  <si>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</si>
  <si>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</si>
  <si>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</si>
  <si>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</si>
  <si>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</si>
  <si>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</si>
  <si>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</si>
  <si>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</si>
  <si>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</si>
  <si>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</si>
  <si>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</si>
  <si>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</si>
  <si>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</si>
  <si>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</si>
  <si>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</si>
  <si>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</si>
  <si>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</si>
  <si>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</si>
  <si>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</si>
  <si>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</si>
  <si>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</si>
  <si>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</si>
  <si>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19</t>
  </si>
  <si>
    <t>28</t>
  </si>
  <si>
    <t>деревянный благоустроенный без центр отопления</t>
  </si>
  <si>
    <t>ШАБАЛИНА А.О. ул.</t>
  </si>
  <si>
    <t>КОТЛАССКАЯ ул.</t>
  </si>
  <si>
    <t>737</t>
  </si>
  <si>
    <t>594,6</t>
  </si>
  <si>
    <t>РОЗЫ ЛЮКСЕМБУРГ ул.</t>
  </si>
  <si>
    <t>68</t>
  </si>
  <si>
    <t>402,4</t>
  </si>
  <si>
    <t xml:space="preserve">к Извещению и документации </t>
  </si>
  <si>
    <t>о проведении открытого конкурса</t>
  </si>
  <si>
    <t xml:space="preserve">Приложение № 2                                                     </t>
  </si>
  <si>
    <t>Лот № 4</t>
  </si>
  <si>
    <t>Жилой район  Ломоносовский  тер. округ</t>
  </si>
</sst>
</file>

<file path=xl/styles.xml><?xml version="1.0" encoding="utf-8"?>
<styleSheet xmlns="http://schemas.openxmlformats.org/spreadsheetml/2006/main">
  <fonts count="12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Border="1" applyAlignment="1"/>
    <xf numFmtId="0" fontId="2" fillId="0" borderId="0" xfId="0" applyFont="1" applyFill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 vertical="top"/>
    </xf>
    <xf numFmtId="4" fontId="7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 vertical="top"/>
    </xf>
    <xf numFmtId="4" fontId="8" fillId="2" borderId="5" xfId="0" applyNumberFormat="1" applyFont="1" applyFill="1" applyBorder="1" applyAlignment="1">
      <alignment horizontal="center"/>
    </xf>
    <xf numFmtId="4" fontId="8" fillId="2" borderId="15" xfId="0" applyNumberFormat="1" applyFont="1" applyFill="1" applyBorder="1" applyAlignment="1">
      <alignment horizontal="left" vertical="top"/>
    </xf>
    <xf numFmtId="4" fontId="8" fillId="2" borderId="1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6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top"/>
    </xf>
    <xf numFmtId="4" fontId="6" fillId="0" borderId="5" xfId="0" applyNumberFormat="1" applyFont="1" applyFill="1" applyBorder="1" applyAlignment="1">
      <alignment horizontal="center"/>
    </xf>
    <xf numFmtId="4" fontId="6" fillId="0" borderId="5" xfId="0" applyNumberFormat="1" applyFont="1" applyFill="1" applyBorder="1" applyAlignment="1">
      <alignment horizontal="center" vertical="center"/>
    </xf>
    <xf numFmtId="4" fontId="6" fillId="0" borderId="15" xfId="0" applyNumberFormat="1" applyFont="1" applyFill="1" applyBorder="1" applyAlignment="1">
      <alignment horizontal="center" vertical="top"/>
    </xf>
    <xf numFmtId="4" fontId="4" fillId="2" borderId="5" xfId="0" applyNumberFormat="1" applyFont="1" applyFill="1" applyBorder="1" applyAlignment="1">
      <alignment horizontal="center" vertical="top"/>
    </xf>
    <xf numFmtId="4" fontId="8" fillId="2" borderId="18" xfId="0" applyNumberFormat="1" applyFont="1" applyFill="1" applyBorder="1" applyAlignment="1">
      <alignment horizontal="left" vertical="top"/>
    </xf>
    <xf numFmtId="4" fontId="8" fillId="2" borderId="18" xfId="0" applyNumberFormat="1" applyFont="1" applyFill="1" applyBorder="1" applyAlignment="1">
      <alignment horizontal="center" vertical="center"/>
    </xf>
    <xf numFmtId="0" fontId="10" fillId="0" borderId="0" xfId="0" applyNumberFormat="1" applyFont="1" applyAlignment="1"/>
    <xf numFmtId="0" fontId="11" fillId="0" borderId="0" xfId="0" applyNumberFormat="1" applyFont="1" applyAlignment="1"/>
    <xf numFmtId="49" fontId="9" fillId="0" borderId="20" xfId="0" applyNumberFormat="1" applyFont="1" applyBorder="1" applyAlignment="1">
      <alignment horizontal="center" wrapText="1"/>
    </xf>
    <xf numFmtId="4" fontId="6" fillId="0" borderId="18" xfId="0" applyNumberFormat="1" applyFont="1" applyFill="1" applyBorder="1" applyAlignment="1">
      <alignment horizontal="center" vertical="top"/>
    </xf>
    <xf numFmtId="49" fontId="9" fillId="0" borderId="21" xfId="0" applyNumberFormat="1" applyFont="1" applyBorder="1" applyAlignment="1">
      <alignment horizontal="center" wrapText="1"/>
    </xf>
    <xf numFmtId="49" fontId="9" fillId="0" borderId="22" xfId="0" applyNumberFormat="1" applyFont="1" applyBorder="1" applyAlignment="1">
      <alignment horizontal="center" wrapText="1"/>
    </xf>
    <xf numFmtId="4" fontId="2" fillId="0" borderId="0" xfId="0" applyNumberFormat="1" applyFont="1" applyAlignment="1"/>
    <xf numFmtId="49" fontId="9" fillId="0" borderId="24" xfId="0" applyNumberFormat="1" applyFont="1" applyBorder="1" applyAlignment="1">
      <alignment horizontal="center" wrapText="1"/>
    </xf>
    <xf numFmtId="49" fontId="9" fillId="0" borderId="25" xfId="0" applyNumberFormat="1" applyFont="1" applyBorder="1" applyAlignment="1">
      <alignment horizontal="center" wrapText="1"/>
    </xf>
    <xf numFmtId="4" fontId="6" fillId="2" borderId="16" xfId="0" applyNumberFormat="1" applyFont="1" applyFill="1" applyBorder="1" applyAlignment="1">
      <alignment horizontal="center" vertical="center"/>
    </xf>
    <xf numFmtId="4" fontId="6" fillId="2" borderId="17" xfId="0" applyNumberFormat="1" applyFont="1" applyFill="1" applyBorder="1" applyAlignment="1">
      <alignment horizontal="center" vertical="center"/>
    </xf>
    <xf numFmtId="4" fontId="6" fillId="2" borderId="26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left" vertical="top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6" fillId="2" borderId="3" xfId="0" applyNumberFormat="1" applyFont="1" applyFill="1" applyBorder="1" applyAlignment="1">
      <alignment horizontal="center" vertical="top" wrapText="1"/>
    </xf>
    <xf numFmtId="4" fontId="6" fillId="2" borderId="2" xfId="0" applyNumberFormat="1" applyFont="1" applyFill="1" applyBorder="1" applyAlignment="1">
      <alignment horizontal="center" vertical="top" wrapText="1"/>
    </xf>
    <xf numFmtId="4" fontId="6" fillId="2" borderId="4" xfId="0" applyNumberFormat="1" applyFont="1" applyFill="1" applyBorder="1" applyAlignment="1">
      <alignment horizontal="center" vertical="top" wrapText="1"/>
    </xf>
    <xf numFmtId="4" fontId="6" fillId="2" borderId="9" xfId="0" applyNumberFormat="1" applyFont="1" applyFill="1" applyBorder="1" applyAlignment="1">
      <alignment horizontal="left" vertical="center" wrapText="1"/>
    </xf>
    <xf numFmtId="4" fontId="6" fillId="2" borderId="10" xfId="0" applyNumberFormat="1" applyFont="1" applyFill="1" applyBorder="1" applyAlignment="1">
      <alignment horizontal="left" vertical="center" wrapText="1"/>
    </xf>
    <xf numFmtId="4" fontId="6" fillId="2" borderId="11" xfId="0" applyNumberFormat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center" vertical="top"/>
    </xf>
    <xf numFmtId="4" fontId="6" fillId="2" borderId="2" xfId="0" applyNumberFormat="1" applyFont="1" applyFill="1" applyBorder="1" applyAlignment="1">
      <alignment horizontal="center" vertical="top"/>
    </xf>
    <xf numFmtId="4" fontId="6" fillId="2" borderId="4" xfId="0" applyNumberFormat="1" applyFont="1" applyFill="1" applyBorder="1" applyAlignment="1">
      <alignment horizontal="center" vertical="top"/>
    </xf>
    <xf numFmtId="4" fontId="6" fillId="2" borderId="6" xfId="0" applyNumberFormat="1" applyFont="1" applyFill="1" applyBorder="1" applyAlignment="1">
      <alignment horizontal="left" vertical="top"/>
    </xf>
    <xf numFmtId="4" fontId="6" fillId="2" borderId="7" xfId="0" applyNumberFormat="1" applyFont="1" applyFill="1" applyBorder="1" applyAlignment="1">
      <alignment horizontal="left" vertical="top"/>
    </xf>
    <xf numFmtId="4" fontId="6" fillId="2" borderId="8" xfId="0" applyNumberFormat="1" applyFont="1" applyFill="1" applyBorder="1" applyAlignment="1">
      <alignment horizontal="left" vertical="top"/>
    </xf>
    <xf numFmtId="4" fontId="6" fillId="2" borderId="18" xfId="0" applyNumberFormat="1" applyFont="1" applyFill="1" applyBorder="1" applyAlignment="1">
      <alignment horizontal="left" vertical="top"/>
    </xf>
    <xf numFmtId="4" fontId="7" fillId="2" borderId="23" xfId="0" applyNumberFormat="1" applyFont="1" applyFill="1" applyBorder="1" applyAlignment="1">
      <alignment horizontal="center" vertical="center" wrapText="1"/>
    </xf>
    <xf numFmtId="4" fontId="7" fillId="2" borderId="19" xfId="0" applyNumberFormat="1" applyFont="1" applyFill="1" applyBorder="1" applyAlignment="1">
      <alignment horizontal="center" vertical="center" wrapText="1"/>
    </xf>
    <xf numFmtId="4" fontId="4" fillId="2" borderId="23" xfId="0" applyNumberFormat="1" applyFont="1" applyFill="1" applyBorder="1" applyAlignment="1">
      <alignment horizontal="center" vertical="center" wrapText="1"/>
    </xf>
    <xf numFmtId="4" fontId="4" fillId="2" borderId="19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 vertical="top"/>
    </xf>
    <xf numFmtId="4" fontId="6" fillId="2" borderId="10" xfId="0" applyNumberFormat="1" applyFont="1" applyFill="1" applyBorder="1" applyAlignment="1">
      <alignment horizontal="center" vertical="top"/>
    </xf>
    <xf numFmtId="4" fontId="6" fillId="2" borderId="11" xfId="0" applyNumberFormat="1" applyFont="1" applyFill="1" applyBorder="1" applyAlignment="1">
      <alignment horizontal="center" vertical="top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3" xfId="0" applyNumberFormat="1" applyFont="1" applyFill="1" applyBorder="1" applyAlignment="1">
      <alignment horizontal="center" vertical="center"/>
    </xf>
    <xf numFmtId="4" fontId="6" fillId="2" borderId="14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abSelected="1" view="pageBreakPreview" zoomScale="90" zoomScaleNormal="100" zoomScaleSheetLayoutView="90" workbookViewId="0">
      <selection activeCell="I21" sqref="I20:I21"/>
    </sheetView>
  </sheetViews>
  <sheetFormatPr defaultRowHeight="12.75"/>
  <cols>
    <col min="1" max="5" width="9.140625" style="4"/>
    <col min="6" max="6" width="20.7109375" style="4" customWidth="1"/>
    <col min="7" max="7" width="19" style="4" customWidth="1"/>
    <col min="8" max="8" width="12.5703125" style="5" customWidth="1"/>
    <col min="9" max="9" width="11.5703125" style="5" customWidth="1"/>
    <col min="10" max="10" width="12.5703125" style="5" customWidth="1"/>
    <col min="11" max="11" width="12.42578125" style="4" customWidth="1"/>
    <col min="12" max="12" width="12" style="4" customWidth="1"/>
    <col min="13" max="13" width="15" customWidth="1"/>
  </cols>
  <sheetData>
    <row r="1" spans="1:12" s="1" customFormat="1" ht="16.5" customHeight="1">
      <c r="A1" s="63" t="s">
        <v>24</v>
      </c>
      <c r="B1" s="63"/>
      <c r="C1" s="63"/>
      <c r="D1" s="63"/>
      <c r="E1" s="63"/>
      <c r="F1" s="63"/>
      <c r="G1" s="63"/>
      <c r="H1" s="5"/>
      <c r="I1" s="72" t="s">
        <v>63</v>
      </c>
      <c r="J1" s="29"/>
      <c r="K1" s="4"/>
      <c r="L1" s="4"/>
    </row>
    <row r="2" spans="1:12" s="1" customFormat="1" ht="16.5" customHeight="1">
      <c r="A2" s="63" t="s">
        <v>23</v>
      </c>
      <c r="B2" s="63"/>
      <c r="C2" s="63"/>
      <c r="D2" s="63"/>
      <c r="E2" s="63"/>
      <c r="F2" s="63"/>
      <c r="G2" s="63"/>
      <c r="H2" s="5"/>
      <c r="I2" s="73" t="s">
        <v>61</v>
      </c>
      <c r="J2" s="30"/>
      <c r="K2" s="4"/>
      <c r="L2" s="4"/>
    </row>
    <row r="3" spans="1:12" s="1" customFormat="1" ht="16.5" customHeight="1">
      <c r="A3" s="63" t="s">
        <v>22</v>
      </c>
      <c r="B3" s="63"/>
      <c r="C3" s="63"/>
      <c r="D3" s="63"/>
      <c r="E3" s="63"/>
      <c r="F3" s="63"/>
      <c r="G3" s="63"/>
      <c r="H3" s="5"/>
      <c r="I3" s="73" t="s">
        <v>62</v>
      </c>
      <c r="J3" s="30"/>
      <c r="K3" s="4"/>
      <c r="L3" s="4"/>
    </row>
    <row r="4" spans="1:12" s="1" customFormat="1" ht="16.5" customHeight="1">
      <c r="A4" s="64" t="s">
        <v>21</v>
      </c>
      <c r="B4" s="64"/>
      <c r="C4" s="64"/>
      <c r="D4" s="64"/>
      <c r="E4" s="64"/>
      <c r="F4" s="64"/>
      <c r="G4" s="64"/>
      <c r="H4" s="5"/>
      <c r="I4" s="5"/>
      <c r="J4" s="5"/>
      <c r="K4" s="4"/>
      <c r="L4" s="4"/>
    </row>
    <row r="5" spans="1:12" s="1" customFormat="1">
      <c r="A5" s="3" t="s">
        <v>64</v>
      </c>
      <c r="B5" s="3" t="s">
        <v>65</v>
      </c>
      <c r="C5" s="4"/>
      <c r="D5" s="4"/>
      <c r="E5" s="4"/>
      <c r="F5" s="4"/>
      <c r="G5" s="4"/>
      <c r="H5" s="5"/>
      <c r="I5" s="5"/>
      <c r="J5" s="5"/>
      <c r="K5" s="4"/>
      <c r="L5" s="4"/>
    </row>
    <row r="6" spans="1:12" s="1" customFormat="1" ht="15.75" customHeight="1">
      <c r="A6" s="68" t="s">
        <v>20</v>
      </c>
      <c r="B6" s="69"/>
      <c r="C6" s="69"/>
      <c r="D6" s="69"/>
      <c r="E6" s="69"/>
      <c r="F6" s="69"/>
      <c r="G6" s="38"/>
      <c r="H6" s="39"/>
      <c r="I6" s="39"/>
      <c r="J6" s="39"/>
      <c r="K6" s="39"/>
      <c r="L6" s="40"/>
    </row>
    <row r="7" spans="1:12" s="7" customFormat="1" ht="56.25" customHeight="1">
      <c r="A7" s="70"/>
      <c r="B7" s="71"/>
      <c r="C7" s="71"/>
      <c r="D7" s="71"/>
      <c r="E7" s="71"/>
      <c r="F7" s="71"/>
      <c r="G7" s="61" t="s">
        <v>19</v>
      </c>
      <c r="H7" s="59" t="s">
        <v>45</v>
      </c>
      <c r="I7" s="36" t="s">
        <v>54</v>
      </c>
      <c r="J7" s="37" t="s">
        <v>55</v>
      </c>
      <c r="K7" s="61" t="s">
        <v>53</v>
      </c>
      <c r="L7" s="36" t="s">
        <v>58</v>
      </c>
    </row>
    <row r="8" spans="1:12" s="7" customFormat="1">
      <c r="A8" s="70"/>
      <c r="B8" s="71"/>
      <c r="C8" s="71"/>
      <c r="D8" s="71"/>
      <c r="E8" s="71"/>
      <c r="F8" s="71"/>
      <c r="G8" s="62"/>
      <c r="H8" s="60"/>
      <c r="I8" s="33" t="s">
        <v>51</v>
      </c>
      <c r="J8" s="34" t="s">
        <v>52</v>
      </c>
      <c r="K8" s="62"/>
      <c r="L8" s="33" t="s">
        <v>59</v>
      </c>
    </row>
    <row r="9" spans="1:12" s="1" customFormat="1">
      <c r="A9" s="65" t="s">
        <v>18</v>
      </c>
      <c r="B9" s="66"/>
      <c r="C9" s="66"/>
      <c r="D9" s="66"/>
      <c r="E9" s="66"/>
      <c r="F9" s="67"/>
      <c r="G9" s="26"/>
      <c r="H9" s="14">
        <f t="shared" ref="H9" si="0">SUM(H10:H13)</f>
        <v>0</v>
      </c>
      <c r="I9" s="14">
        <f t="shared" ref="I9" si="1">SUM(I10:I13)</f>
        <v>0</v>
      </c>
      <c r="J9" s="14">
        <f t="shared" ref="J9" si="2">SUM(J10:J13)</f>
        <v>0</v>
      </c>
      <c r="K9" s="23">
        <f t="shared" ref="K9" si="3">SUM(K10:K13)</f>
        <v>0</v>
      </c>
      <c r="L9" s="14">
        <v>0</v>
      </c>
    </row>
    <row r="10" spans="1:12" s="1" customFormat="1">
      <c r="A10" s="42" t="s">
        <v>25</v>
      </c>
      <c r="B10" s="42"/>
      <c r="C10" s="42"/>
      <c r="D10" s="42"/>
      <c r="E10" s="42"/>
      <c r="F10" s="42"/>
      <c r="G10" s="10" t="s">
        <v>11</v>
      </c>
      <c r="H10" s="10">
        <v>0</v>
      </c>
      <c r="I10" s="10">
        <v>0</v>
      </c>
      <c r="J10" s="10">
        <v>0</v>
      </c>
      <c r="K10" s="21">
        <v>0</v>
      </c>
      <c r="L10" s="10">
        <v>0</v>
      </c>
    </row>
    <row r="11" spans="1:12" s="1" customFormat="1">
      <c r="A11" s="42" t="s">
        <v>26</v>
      </c>
      <c r="B11" s="42"/>
      <c r="C11" s="42"/>
      <c r="D11" s="42"/>
      <c r="E11" s="42"/>
      <c r="F11" s="42"/>
      <c r="G11" s="10" t="s">
        <v>11</v>
      </c>
      <c r="H11" s="10">
        <v>0</v>
      </c>
      <c r="I11" s="10">
        <v>0</v>
      </c>
      <c r="J11" s="10">
        <v>0</v>
      </c>
      <c r="K11" s="21">
        <v>0</v>
      </c>
      <c r="L11" s="10">
        <v>0</v>
      </c>
    </row>
    <row r="12" spans="1:12" s="1" customFormat="1">
      <c r="A12" s="42" t="s">
        <v>17</v>
      </c>
      <c r="B12" s="42"/>
      <c r="C12" s="42"/>
      <c r="D12" s="42"/>
      <c r="E12" s="42"/>
      <c r="F12" s="42"/>
      <c r="G12" s="10" t="s">
        <v>11</v>
      </c>
      <c r="H12" s="10">
        <v>0</v>
      </c>
      <c r="I12" s="10">
        <v>0</v>
      </c>
      <c r="J12" s="10">
        <v>0</v>
      </c>
      <c r="K12" s="21">
        <v>0</v>
      </c>
      <c r="L12" s="10">
        <v>0</v>
      </c>
    </row>
    <row r="13" spans="1:12" s="1" customFormat="1">
      <c r="A13" s="42" t="s">
        <v>16</v>
      </c>
      <c r="B13" s="42"/>
      <c r="C13" s="42"/>
      <c r="D13" s="42"/>
      <c r="E13" s="42"/>
      <c r="F13" s="42"/>
      <c r="G13" s="10" t="s">
        <v>15</v>
      </c>
      <c r="H13" s="10">
        <v>0</v>
      </c>
      <c r="I13" s="10">
        <v>0</v>
      </c>
      <c r="J13" s="10">
        <v>0</v>
      </c>
      <c r="K13" s="21">
        <v>0</v>
      </c>
      <c r="L13" s="10">
        <v>0</v>
      </c>
    </row>
    <row r="14" spans="1:12" s="1" customFormat="1" ht="23.85" customHeight="1">
      <c r="A14" s="46" t="s">
        <v>14</v>
      </c>
      <c r="B14" s="47"/>
      <c r="C14" s="47"/>
      <c r="D14" s="47"/>
      <c r="E14" s="47"/>
      <c r="F14" s="48"/>
      <c r="G14" s="9"/>
      <c r="H14" s="8">
        <f t="shared" ref="H14" si="4">SUM(H15:H21)</f>
        <v>4.6500000000000004</v>
      </c>
      <c r="I14" s="8">
        <f t="shared" ref="I14:J14" si="5">SUM(I15:I21)</f>
        <v>41124.600000000006</v>
      </c>
      <c r="J14" s="8">
        <f t="shared" si="5"/>
        <v>33178.68</v>
      </c>
      <c r="K14" s="20">
        <f t="shared" ref="K14" si="6">SUM(K15:K21)</f>
        <v>5.0999999999999996</v>
      </c>
      <c r="L14" s="8">
        <f t="shared" ref="L14" si="7">SUM(L15:L21)</f>
        <v>24626.879999999997</v>
      </c>
    </row>
    <row r="15" spans="1:12" s="1" customFormat="1">
      <c r="A15" s="42" t="s">
        <v>39</v>
      </c>
      <c r="B15" s="42"/>
      <c r="C15" s="42"/>
      <c r="D15" s="42"/>
      <c r="E15" s="42"/>
      <c r="F15" s="42"/>
      <c r="G15" s="10" t="s">
        <v>40</v>
      </c>
      <c r="H15" s="10">
        <v>1.08</v>
      </c>
      <c r="I15" s="10">
        <f>1.08*12*I35</f>
        <v>9551.52</v>
      </c>
      <c r="J15" s="10">
        <f t="shared" ref="J15" si="8">1.08*12*J35</f>
        <v>7706.0160000000005</v>
      </c>
      <c r="K15" s="21">
        <v>1.04</v>
      </c>
      <c r="L15" s="10">
        <f>1.04*12*L35</f>
        <v>5021.9520000000002</v>
      </c>
    </row>
    <row r="16" spans="1:12" s="1" customFormat="1">
      <c r="A16" s="42" t="s">
        <v>30</v>
      </c>
      <c r="B16" s="42"/>
      <c r="C16" s="42"/>
      <c r="D16" s="42"/>
      <c r="E16" s="42"/>
      <c r="F16" s="42"/>
      <c r="G16" s="10" t="s">
        <v>13</v>
      </c>
      <c r="H16" s="10">
        <v>0.41</v>
      </c>
      <c r="I16" s="10">
        <f>0.41*12*I35</f>
        <v>3626.04</v>
      </c>
      <c r="J16" s="10">
        <f t="shared" ref="J16" si="9">0.41*12*J35</f>
        <v>2925.4320000000002</v>
      </c>
      <c r="K16" s="21">
        <v>0.95</v>
      </c>
      <c r="L16" s="10">
        <f>0.95*12*L35</f>
        <v>4587.3599999999988</v>
      </c>
    </row>
    <row r="17" spans="1:12" s="1" customFormat="1">
      <c r="A17" s="42" t="s">
        <v>31</v>
      </c>
      <c r="B17" s="42"/>
      <c r="C17" s="42"/>
      <c r="D17" s="42"/>
      <c r="E17" s="42"/>
      <c r="F17" s="42"/>
      <c r="G17" s="10" t="s">
        <v>41</v>
      </c>
      <c r="H17" s="10">
        <v>0.32</v>
      </c>
      <c r="I17" s="10">
        <f>0.32*12*I35</f>
        <v>2830.08</v>
      </c>
      <c r="J17" s="10">
        <f t="shared" ref="J17" si="10">0.32*12*J35</f>
        <v>2283.2640000000001</v>
      </c>
      <c r="K17" s="21">
        <v>0.24</v>
      </c>
      <c r="L17" s="10">
        <f>0.24*12*L35</f>
        <v>1158.9119999999998</v>
      </c>
    </row>
    <row r="18" spans="1:12" s="1" customFormat="1" ht="57.75" customHeight="1">
      <c r="A18" s="43" t="s">
        <v>32</v>
      </c>
      <c r="B18" s="44"/>
      <c r="C18" s="44"/>
      <c r="D18" s="44"/>
      <c r="E18" s="44"/>
      <c r="F18" s="45"/>
      <c r="G18" s="11" t="s">
        <v>12</v>
      </c>
      <c r="H18" s="10">
        <v>0.17</v>
      </c>
      <c r="I18" s="10">
        <f>0.17*12*I35</f>
        <v>1503.48</v>
      </c>
      <c r="J18" s="10">
        <f t="shared" ref="J18" si="11">0.17*12*J35</f>
        <v>1212.9840000000002</v>
      </c>
      <c r="K18" s="21">
        <v>0.2</v>
      </c>
      <c r="L18" s="10">
        <f>0.2*12*L35</f>
        <v>965.7600000000001</v>
      </c>
    </row>
    <row r="19" spans="1:12" s="1" customFormat="1" ht="23.25" customHeight="1">
      <c r="A19" s="41" t="s">
        <v>33</v>
      </c>
      <c r="B19" s="42"/>
      <c r="C19" s="42"/>
      <c r="D19" s="42"/>
      <c r="E19" s="42"/>
      <c r="F19" s="42"/>
      <c r="G19" s="10" t="s">
        <v>42</v>
      </c>
      <c r="H19" s="10">
        <v>0.05</v>
      </c>
      <c r="I19" s="10">
        <f>0.05*12*I35</f>
        <v>442.20000000000005</v>
      </c>
      <c r="J19" s="10">
        <f t="shared" ref="J19" si="12">0.05*12*J35</f>
        <v>356.76000000000005</v>
      </c>
      <c r="K19" s="21">
        <v>0.05</v>
      </c>
      <c r="L19" s="10">
        <f t="shared" ref="L19" si="13">0.05*12*L35</f>
        <v>241.44000000000003</v>
      </c>
    </row>
    <row r="20" spans="1:12" s="1" customFormat="1" ht="33.75">
      <c r="A20" s="42" t="s">
        <v>34</v>
      </c>
      <c r="B20" s="42"/>
      <c r="C20" s="42"/>
      <c r="D20" s="42"/>
      <c r="E20" s="42"/>
      <c r="F20" s="42"/>
      <c r="G20" s="12" t="s">
        <v>47</v>
      </c>
      <c r="H20" s="10">
        <v>2.62</v>
      </c>
      <c r="I20" s="10">
        <f>2.62*12*I35</f>
        <v>23171.280000000002</v>
      </c>
      <c r="J20" s="10">
        <f t="shared" ref="J20" si="14">2.62*12*J35</f>
        <v>18694.224000000002</v>
      </c>
      <c r="K20" s="21">
        <v>2.62</v>
      </c>
      <c r="L20" s="10">
        <f>2.62*12*L35</f>
        <v>12651.456</v>
      </c>
    </row>
    <row r="21" spans="1:12" s="1" customFormat="1">
      <c r="A21" s="42" t="s">
        <v>35</v>
      </c>
      <c r="B21" s="42"/>
      <c r="C21" s="42"/>
      <c r="D21" s="42"/>
      <c r="E21" s="42"/>
      <c r="F21" s="42"/>
      <c r="G21" s="10" t="s">
        <v>4</v>
      </c>
      <c r="H21" s="10">
        <v>0</v>
      </c>
      <c r="I21" s="10">
        <f>0*12*I35</f>
        <v>0</v>
      </c>
      <c r="J21" s="10">
        <f t="shared" ref="J21" si="15">0*12*J35</f>
        <v>0</v>
      </c>
      <c r="K21" s="21">
        <v>0</v>
      </c>
      <c r="L21" s="10">
        <f>0*12*L35</f>
        <v>0</v>
      </c>
    </row>
    <row r="22" spans="1:12" s="1" customFormat="1" ht="13.5" customHeight="1">
      <c r="A22" s="46" t="s">
        <v>10</v>
      </c>
      <c r="B22" s="47"/>
      <c r="C22" s="47"/>
      <c r="D22" s="47"/>
      <c r="E22" s="47"/>
      <c r="F22" s="48"/>
      <c r="G22" s="9"/>
      <c r="H22" s="13">
        <f t="shared" ref="H22" si="16">SUM(H23:H27)</f>
        <v>1.94</v>
      </c>
      <c r="I22" s="13">
        <f t="shared" ref="I22:J22" si="17">SUM(I23:I27)</f>
        <v>17157.36</v>
      </c>
      <c r="J22" s="13">
        <f t="shared" si="17"/>
        <v>13842.288</v>
      </c>
      <c r="K22" s="22">
        <f t="shared" ref="K22" si="18">SUM(K23:K27)</f>
        <v>5.2099999999999991</v>
      </c>
      <c r="L22" s="13">
        <f t="shared" ref="L22" si="19">SUM(L23:L27)</f>
        <v>25158.047999999995</v>
      </c>
    </row>
    <row r="23" spans="1:12" s="1" customFormat="1">
      <c r="A23" s="41" t="s">
        <v>37</v>
      </c>
      <c r="B23" s="42"/>
      <c r="C23" s="42"/>
      <c r="D23" s="42"/>
      <c r="E23" s="42"/>
      <c r="F23" s="42"/>
      <c r="G23" s="10" t="s">
        <v>4</v>
      </c>
      <c r="H23" s="10">
        <v>1.02</v>
      </c>
      <c r="I23" s="10">
        <f>1.02*12*I35</f>
        <v>9020.880000000001</v>
      </c>
      <c r="J23" s="10">
        <f t="shared" ref="J23" si="20">1.02*12*J35</f>
        <v>7277.9040000000005</v>
      </c>
      <c r="K23" s="21">
        <v>1.1499999999999999</v>
      </c>
      <c r="L23" s="10">
        <f>1.15*12*L35</f>
        <v>5553.119999999999</v>
      </c>
    </row>
    <row r="24" spans="1:12" s="1" customFormat="1" ht="25.5" customHeight="1">
      <c r="A24" s="41" t="s">
        <v>27</v>
      </c>
      <c r="B24" s="42"/>
      <c r="C24" s="42"/>
      <c r="D24" s="42"/>
      <c r="E24" s="42"/>
      <c r="F24" s="42"/>
      <c r="G24" s="10" t="s">
        <v>3</v>
      </c>
      <c r="H24" s="10">
        <v>0</v>
      </c>
      <c r="I24" s="10">
        <f>0*1242*I35</f>
        <v>0</v>
      </c>
      <c r="J24" s="10">
        <f t="shared" ref="J24" si="21">0*1242*J35</f>
        <v>0</v>
      </c>
      <c r="K24" s="21">
        <v>0</v>
      </c>
      <c r="L24" s="10">
        <f t="shared" ref="L24" si="22">0*12*L35</f>
        <v>0</v>
      </c>
    </row>
    <row r="25" spans="1:12" s="1" customFormat="1" ht="25.5" customHeight="1">
      <c r="A25" s="41" t="s">
        <v>28</v>
      </c>
      <c r="B25" s="41"/>
      <c r="C25" s="41"/>
      <c r="D25" s="41"/>
      <c r="E25" s="41"/>
      <c r="F25" s="41"/>
      <c r="G25" s="10" t="s">
        <v>8</v>
      </c>
      <c r="H25" s="10">
        <v>0</v>
      </c>
      <c r="I25" s="10">
        <f>0*12*I35</f>
        <v>0</v>
      </c>
      <c r="J25" s="10">
        <f t="shared" ref="J25" si="23">0*12*J35</f>
        <v>0</v>
      </c>
      <c r="K25" s="21">
        <v>0</v>
      </c>
      <c r="L25" s="10">
        <f t="shared" ref="L25" si="24">0*12*L35</f>
        <v>0</v>
      </c>
    </row>
    <row r="26" spans="1:12" s="1" customFormat="1" ht="57" customHeight="1">
      <c r="A26" s="41" t="s">
        <v>29</v>
      </c>
      <c r="B26" s="41"/>
      <c r="C26" s="41"/>
      <c r="D26" s="41"/>
      <c r="E26" s="41"/>
      <c r="F26" s="41"/>
      <c r="G26" s="11" t="s">
        <v>9</v>
      </c>
      <c r="H26" s="10">
        <f>0.03+0.01</f>
        <v>0.04</v>
      </c>
      <c r="I26" s="10">
        <f>0.04*12*I35</f>
        <v>353.76</v>
      </c>
      <c r="J26" s="10">
        <f t="shared" ref="J26" si="25">0.04*12*J35</f>
        <v>285.40800000000002</v>
      </c>
      <c r="K26" s="21">
        <v>0.04</v>
      </c>
      <c r="L26" s="10">
        <f t="shared" ref="L26" si="26">0.04*12*L35</f>
        <v>193.15199999999999</v>
      </c>
    </row>
    <row r="27" spans="1:12" s="1" customFormat="1" ht="85.5" customHeight="1">
      <c r="A27" s="41" t="s">
        <v>46</v>
      </c>
      <c r="B27" s="41"/>
      <c r="C27" s="41"/>
      <c r="D27" s="41"/>
      <c r="E27" s="41"/>
      <c r="F27" s="41"/>
      <c r="G27" s="10" t="s">
        <v>8</v>
      </c>
      <c r="H27" s="10">
        <f>0.32+0.18+0.38</f>
        <v>0.88</v>
      </c>
      <c r="I27" s="10">
        <f>0.88*12*I35</f>
        <v>7782.72</v>
      </c>
      <c r="J27" s="10">
        <f t="shared" ref="J27" si="27">0.88*12*J35</f>
        <v>6278.9760000000006</v>
      </c>
      <c r="K27" s="21">
        <f>0.31+0.67+0.91+0.3+1.16+0.67</f>
        <v>4.0199999999999996</v>
      </c>
      <c r="L27" s="10">
        <f>4.02*12*L35</f>
        <v>19411.775999999998</v>
      </c>
    </row>
    <row r="28" spans="1:12" s="1" customFormat="1">
      <c r="A28" s="52" t="s">
        <v>7</v>
      </c>
      <c r="B28" s="53"/>
      <c r="C28" s="53"/>
      <c r="D28" s="53"/>
      <c r="E28" s="53"/>
      <c r="F28" s="54"/>
      <c r="G28" s="9"/>
      <c r="H28" s="13">
        <f t="shared" ref="H28" si="28">SUM(H29:H33)</f>
        <v>11.659999999999997</v>
      </c>
      <c r="I28" s="13">
        <f t="shared" ref="I28:J28" si="29">SUM(I29:I33)</f>
        <v>103121.04</v>
      </c>
      <c r="J28" s="13">
        <f t="shared" si="29"/>
        <v>83196.431999999986</v>
      </c>
      <c r="K28" s="22">
        <f t="shared" ref="K28" si="30">SUM(K29:K33)</f>
        <v>6.8</v>
      </c>
      <c r="L28" s="13">
        <f t="shared" ref="L28" si="31">SUM(L29:L33)</f>
        <v>32835.840000000004</v>
      </c>
    </row>
    <row r="29" spans="1:12" s="1" customFormat="1" ht="189.75" customHeight="1">
      <c r="A29" s="41" t="s">
        <v>38</v>
      </c>
      <c r="B29" s="41"/>
      <c r="C29" s="41"/>
      <c r="D29" s="41"/>
      <c r="E29" s="41"/>
      <c r="F29" s="41"/>
      <c r="G29" s="11" t="s">
        <v>43</v>
      </c>
      <c r="H29" s="10">
        <f>0.49+0.35+2.46+2.46+0.81+0.1+0.13+0.14+0.1+0.03+0.02+0.04+0.01</f>
        <v>7.1399999999999988</v>
      </c>
      <c r="I29" s="10">
        <f>7.14*12*I35</f>
        <v>63146.159999999996</v>
      </c>
      <c r="J29" s="10">
        <f t="shared" ref="J29" si="32">7.14*12*J35</f>
        <v>50945.327999999994</v>
      </c>
      <c r="K29" s="21">
        <f>0.73+0.12+0.05+0.13+0.28+0.3+0.03+0.02+0.05+0.03+0.5</f>
        <v>2.2400000000000002</v>
      </c>
      <c r="L29" s="10">
        <f>2.24*12*L35</f>
        <v>10816.512000000001</v>
      </c>
    </row>
    <row r="30" spans="1:12" s="1" customFormat="1" ht="84.75" customHeight="1">
      <c r="A30" s="42" t="s">
        <v>6</v>
      </c>
      <c r="B30" s="42"/>
      <c r="C30" s="42"/>
      <c r="D30" s="42"/>
      <c r="E30" s="42"/>
      <c r="F30" s="42"/>
      <c r="G30" s="11" t="s">
        <v>5</v>
      </c>
      <c r="H30" s="10">
        <v>1.4</v>
      </c>
      <c r="I30" s="10">
        <f>1.4*12*I35</f>
        <v>12381.599999999999</v>
      </c>
      <c r="J30" s="10">
        <f t="shared" ref="J30" si="33">1.4*12*J35</f>
        <v>9989.2799999999988</v>
      </c>
      <c r="K30" s="21">
        <v>1.39</v>
      </c>
      <c r="L30" s="10">
        <f>1.39*12*L35</f>
        <v>6712.0319999999992</v>
      </c>
    </row>
    <row r="31" spans="1:12" s="1" customFormat="1" ht="22.5">
      <c r="A31" s="42" t="s">
        <v>36</v>
      </c>
      <c r="B31" s="42"/>
      <c r="C31" s="42"/>
      <c r="D31" s="42"/>
      <c r="E31" s="42"/>
      <c r="F31" s="42"/>
      <c r="G31" s="12" t="s">
        <v>44</v>
      </c>
      <c r="H31" s="10">
        <f>0.51+0.3+0.22+0.12+0.17+0.22</f>
        <v>1.5399999999999998</v>
      </c>
      <c r="I31" s="10">
        <f>1.54*12*I35</f>
        <v>13619.76</v>
      </c>
      <c r="J31" s="10">
        <f t="shared" ref="J31" si="34">1.54*12*J35</f>
        <v>10988.208000000001</v>
      </c>
      <c r="K31" s="21">
        <f>0.76+0.3+0.22+0.12+0.17</f>
        <v>1.5699999999999998</v>
      </c>
      <c r="L31" s="10">
        <f>1.57*12*L35</f>
        <v>7581.2159999999994</v>
      </c>
    </row>
    <row r="32" spans="1:12" s="1" customFormat="1">
      <c r="A32" s="42" t="s">
        <v>49</v>
      </c>
      <c r="B32" s="42"/>
      <c r="C32" s="42"/>
      <c r="D32" s="42"/>
      <c r="E32" s="42"/>
      <c r="F32" s="42"/>
      <c r="G32" s="10" t="s">
        <v>4</v>
      </c>
      <c r="H32" s="10">
        <v>0.87</v>
      </c>
      <c r="I32" s="10">
        <f>0.87*12*I35</f>
        <v>7694.28</v>
      </c>
      <c r="J32" s="10">
        <f t="shared" ref="J32" si="35">0.87*12*J35</f>
        <v>6207.6239999999998</v>
      </c>
      <c r="K32" s="21">
        <v>1.1499999999999999</v>
      </c>
      <c r="L32" s="10">
        <f>1.15*12*L35</f>
        <v>5553.119999999999</v>
      </c>
    </row>
    <row r="33" spans="1:14" s="1" customFormat="1">
      <c r="A33" s="42" t="s">
        <v>50</v>
      </c>
      <c r="B33" s="42"/>
      <c r="C33" s="42"/>
      <c r="D33" s="42"/>
      <c r="E33" s="42"/>
      <c r="F33" s="42"/>
      <c r="G33" s="10" t="s">
        <v>8</v>
      </c>
      <c r="H33" s="10">
        <v>0.71</v>
      </c>
      <c r="I33" s="10">
        <f>0.71*12*I35</f>
        <v>6279.24</v>
      </c>
      <c r="J33" s="10">
        <f t="shared" ref="J33" si="36">0.71*12*J35</f>
        <v>5065.9920000000002</v>
      </c>
      <c r="K33" s="21">
        <v>0.45</v>
      </c>
      <c r="L33" s="10">
        <f>0.45*12*L35</f>
        <v>2172.96</v>
      </c>
    </row>
    <row r="34" spans="1:14" s="1" customFormat="1">
      <c r="A34" s="55" t="s">
        <v>2</v>
      </c>
      <c r="B34" s="56"/>
      <c r="C34" s="56"/>
      <c r="D34" s="56"/>
      <c r="E34" s="56"/>
      <c r="F34" s="57"/>
      <c r="G34" s="15"/>
      <c r="H34" s="15"/>
      <c r="I34" s="16">
        <f>I14+I22+I28</f>
        <v>161403</v>
      </c>
      <c r="J34" s="16">
        <f t="shared" ref="J34" si="37">J14+J22+J28</f>
        <v>130217.4</v>
      </c>
      <c r="K34" s="25"/>
      <c r="L34" s="16">
        <f t="shared" ref="L34" si="38">L14+L22+L28</f>
        <v>82620.767999999996</v>
      </c>
      <c r="M34" s="35">
        <f>SUM(I34:L34)</f>
        <v>374241.16800000001</v>
      </c>
      <c r="N34" s="1">
        <f>M34/12*0.05</f>
        <v>1559.3382000000001</v>
      </c>
    </row>
    <row r="35" spans="1:14" s="19" customFormat="1">
      <c r="A35" s="58" t="s">
        <v>1</v>
      </c>
      <c r="B35" s="58"/>
      <c r="C35" s="58"/>
      <c r="D35" s="58"/>
      <c r="E35" s="58"/>
      <c r="F35" s="58"/>
      <c r="G35" s="27"/>
      <c r="H35" s="28"/>
      <c r="I35" s="31" t="s">
        <v>56</v>
      </c>
      <c r="J35" s="31" t="s">
        <v>57</v>
      </c>
      <c r="K35" s="32"/>
      <c r="L35" s="31" t="s">
        <v>60</v>
      </c>
    </row>
    <row r="36" spans="1:14" s="2" customFormat="1" ht="25.5" customHeight="1">
      <c r="A36" s="49" t="s">
        <v>48</v>
      </c>
      <c r="B36" s="50"/>
      <c r="C36" s="50"/>
      <c r="D36" s="50"/>
      <c r="E36" s="50"/>
      <c r="F36" s="51"/>
      <c r="G36" s="17"/>
      <c r="H36" s="18">
        <f>H14+H22+H28</f>
        <v>18.249999999999996</v>
      </c>
      <c r="I36" s="18">
        <f>I34 /12/I35</f>
        <v>18.25</v>
      </c>
      <c r="J36" s="18">
        <f t="shared" ref="J36" si="39">J34 /12/J35</f>
        <v>18.249999999999996</v>
      </c>
      <c r="K36" s="24">
        <f t="shared" ref="K36" si="40">K14+K22+K28</f>
        <v>17.11</v>
      </c>
      <c r="L36" s="18">
        <f t="shared" ref="L36" si="41">L34/12/L35</f>
        <v>17.11</v>
      </c>
    </row>
    <row r="37" spans="1:14" s="1" customFormat="1" ht="12.75" customHeight="1">
      <c r="A37" s="4"/>
      <c r="B37" s="4"/>
      <c r="C37" s="4"/>
      <c r="D37" s="4"/>
      <c r="E37" s="4"/>
      <c r="F37" s="4"/>
      <c r="G37" s="4"/>
      <c r="H37" s="5"/>
      <c r="I37" s="5"/>
      <c r="J37" s="5"/>
      <c r="K37" s="6"/>
      <c r="L37" s="6"/>
    </row>
    <row r="38" spans="1:14" s="1" customFormat="1" ht="12.75" hidden="1" customHeight="1">
      <c r="A38" s="4"/>
      <c r="B38" s="4"/>
      <c r="C38" s="4"/>
      <c r="D38" s="4"/>
      <c r="E38" s="4"/>
      <c r="F38" s="4"/>
      <c r="G38" s="4"/>
      <c r="H38" s="5"/>
      <c r="I38" s="5"/>
      <c r="J38" s="5"/>
      <c r="K38" s="6"/>
      <c r="L38" s="6"/>
    </row>
    <row r="39" spans="1:14" s="1" customFormat="1">
      <c r="A39" s="4"/>
      <c r="B39" s="4"/>
      <c r="C39" s="4"/>
      <c r="D39" s="4"/>
      <c r="E39" s="4"/>
      <c r="F39" s="4"/>
      <c r="G39" s="4"/>
      <c r="H39" s="5"/>
      <c r="I39" s="5"/>
      <c r="J39" s="5"/>
      <c r="K39" s="4"/>
      <c r="L39" s="4"/>
    </row>
    <row r="40" spans="1:14" s="1" customFormat="1">
      <c r="A40" s="4"/>
      <c r="B40" s="4"/>
      <c r="C40" s="4"/>
      <c r="D40" s="4"/>
      <c r="E40" s="4"/>
      <c r="F40" s="4"/>
      <c r="G40" s="4"/>
      <c r="H40" s="5"/>
      <c r="I40" s="5"/>
      <c r="J40" s="5"/>
      <c r="K40" s="4"/>
      <c r="L40" s="4"/>
    </row>
    <row r="41" spans="1:14" s="1" customFormat="1">
      <c r="A41" s="4" t="s">
        <v>0</v>
      </c>
      <c r="B41" s="4">
        <v>12</v>
      </c>
      <c r="C41" s="4"/>
      <c r="D41" s="4"/>
      <c r="E41" s="4"/>
      <c r="F41" s="4"/>
      <c r="G41" s="4"/>
      <c r="H41" s="5"/>
      <c r="I41" s="5"/>
      <c r="J41" s="5"/>
      <c r="K41" s="4"/>
      <c r="L41" s="4"/>
    </row>
    <row r="42" spans="1:14" s="1" customFormat="1">
      <c r="A42" s="4"/>
      <c r="B42" s="4"/>
      <c r="C42" s="4"/>
      <c r="D42" s="4"/>
      <c r="E42" s="4"/>
      <c r="F42" s="4"/>
      <c r="G42" s="4"/>
      <c r="H42" s="5"/>
      <c r="I42" s="5"/>
      <c r="J42" s="5"/>
      <c r="K42" s="4"/>
      <c r="L42" s="4"/>
    </row>
  </sheetData>
  <mergeCells count="37">
    <mergeCell ref="A10:F10"/>
    <mergeCell ref="A11:F11"/>
    <mergeCell ref="A12:F12"/>
    <mergeCell ref="A13:F13"/>
    <mergeCell ref="A14:F14"/>
    <mergeCell ref="A1:G1"/>
    <mergeCell ref="A2:G2"/>
    <mergeCell ref="A3:G3"/>
    <mergeCell ref="A4:G4"/>
    <mergeCell ref="A9:F9"/>
    <mergeCell ref="A6:F8"/>
    <mergeCell ref="G7:G8"/>
    <mergeCell ref="A36:F36"/>
    <mergeCell ref="A28:F28"/>
    <mergeCell ref="A29:F29"/>
    <mergeCell ref="A30:F30"/>
    <mergeCell ref="A33:F33"/>
    <mergeCell ref="A31:F31"/>
    <mergeCell ref="A32:F32"/>
    <mergeCell ref="A34:F34"/>
    <mergeCell ref="A35:F35"/>
    <mergeCell ref="G6:L6"/>
    <mergeCell ref="A27:F27"/>
    <mergeCell ref="A24:F24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  <mergeCell ref="A26:F26"/>
    <mergeCell ref="H7:H8"/>
    <mergeCell ref="K7:K8"/>
    <mergeCell ref="A15:F15"/>
  </mergeCells>
  <pageMargins left="0.23622047244094491" right="0.11811023622047245" top="0.23622047244094491" bottom="0.19685039370078741" header="0.31496062992125984" footer="0.31496062992125984"/>
  <pageSetup paperSize="9" scale="65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2016-02-05T12:06:46Z</cp:lastPrinted>
  <dcterms:created xsi:type="dcterms:W3CDTF">2013-04-24T10:34:01Z</dcterms:created>
  <dcterms:modified xsi:type="dcterms:W3CDTF">2016-02-05T12:06:51Z</dcterms:modified>
</cp:coreProperties>
</file>