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лот1!$A:$F</definedName>
    <definedName name="_xlnm.Print_Area" localSheetId="0">лот1!$A$1:$J$40</definedName>
  </definedNames>
  <calcPr calcId="125725"/>
</workbook>
</file>

<file path=xl/calcChain.xml><?xml version="1.0" encoding="utf-8"?>
<calcChain xmlns="http://schemas.openxmlformats.org/spreadsheetml/2006/main">
  <c r="I33" i="3"/>
  <c r="I32"/>
  <c r="I31"/>
  <c r="I30"/>
  <c r="I29"/>
  <c r="I28"/>
  <c r="I27"/>
  <c r="I26"/>
  <c r="I25"/>
  <c r="I24"/>
  <c r="I23"/>
  <c r="I22"/>
  <c r="I21"/>
  <c r="I20"/>
  <c r="I19"/>
  <c r="I18"/>
  <c r="I17"/>
  <c r="I16"/>
  <c r="I14" s="1"/>
  <c r="I34" s="1"/>
  <c r="I36" s="1"/>
  <c r="I15"/>
  <c r="J33" l="1"/>
  <c r="J32"/>
  <c r="J31"/>
  <c r="J30"/>
  <c r="J29"/>
  <c r="J27"/>
  <c r="J26"/>
  <c r="J25"/>
  <c r="J24"/>
  <c r="J23"/>
  <c r="J21"/>
  <c r="J20"/>
  <c r="J19"/>
  <c r="J18"/>
  <c r="J17"/>
  <c r="J16"/>
  <c r="J15"/>
  <c r="J14" l="1"/>
  <c r="J28"/>
  <c r="J22"/>
  <c r="J34" l="1"/>
  <c r="J36" l="1"/>
  <c r="K34"/>
  <c r="L34" s="1"/>
</calcChain>
</file>

<file path=xl/sharedStrings.xml><?xml version="1.0" encoding="utf-8"?>
<sst xmlns="http://schemas.openxmlformats.org/spreadsheetml/2006/main" count="69" uniqueCount="63">
  <si>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</si>
  <si>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</si>
  <si>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</si>
  <si>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</si>
  <si>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</si>
  <si>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</si>
  <si>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</si>
  <si>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</si>
  <si>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</si>
  <si>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</si>
  <si>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</si>
  <si>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</si>
  <si>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</si>
  <si>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</si>
  <si>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</si>
  <si>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</si>
  <si>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</si>
  <si>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</si>
  <si>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</si>
  <si>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</si>
  <si>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</si>
  <si>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</si>
  <si>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</si>
  <si>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</si>
  <si>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</si>
  <si>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</si>
  <si>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</si>
  <si>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</si>
  <si>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</si>
  <si>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</si>
  <si>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</si>
  <si>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</si>
  <si>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</si>
  <si>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</si>
  <si>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</si>
  <si>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</si>
  <si>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</si>
  <si>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</si>
  <si>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</si>
  <si>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</si>
  <si>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</si>
  <si>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</si>
  <si>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</si>
  <si>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</si>
  <si>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</si>
  <si>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не благоустроенный без канализации и центр отопления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</si>
  <si>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</si>
  <si>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</si>
  <si>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</si>
  <si>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</si>
  <si>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</si>
  <si>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Лот №3</t>
  </si>
  <si>
    <t>Жилой район  Майская Горка территориальный округ</t>
  </si>
  <si>
    <t>ДАЧНАЯ ул</t>
  </si>
  <si>
    <t>4</t>
  </si>
  <si>
    <t>ЧКАЛОВА ул.</t>
  </si>
  <si>
    <t>18 корп.2</t>
  </si>
  <si>
    <t>486,2</t>
  </si>
  <si>
    <t>517,4</t>
  </si>
  <si>
    <t xml:space="preserve">к Извещению и документации </t>
  </si>
  <si>
    <t>о проведении открытого конкурса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</si>
  <si>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Приложение №1                                                     </t>
  </si>
  <si>
    <t>Приложение №2</t>
  </si>
</sst>
</file>

<file path=xl/styles.xml><?xml version="1.0" encoding="utf-8"?>
<styleSheet xmlns="http://schemas.openxmlformats.org/spreadsheetml/2006/main">
  <fonts count="13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/>
    </xf>
    <xf numFmtId="4" fontId="9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top"/>
    </xf>
    <xf numFmtId="4" fontId="9" fillId="2" borderId="5" xfId="0" applyNumberFormat="1" applyFont="1" applyFill="1" applyBorder="1" applyAlignment="1">
      <alignment horizontal="center" vertical="top"/>
    </xf>
    <xf numFmtId="4" fontId="10" fillId="2" borderId="5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left" vertical="top"/>
    </xf>
    <xf numFmtId="4" fontId="10" fillId="2" borderId="1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/>
    </xf>
    <xf numFmtId="4" fontId="10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10" fillId="2" borderId="18" xfId="0" applyNumberFormat="1" applyFont="1" applyFill="1" applyBorder="1" applyAlignment="1">
      <alignment horizontal="center" vertical="center"/>
    </xf>
    <xf numFmtId="4" fontId="10" fillId="2" borderId="18" xfId="0" applyNumberFormat="1" applyFont="1" applyFill="1" applyBorder="1" applyAlignment="1">
      <alignment horizontal="center" vertical="top"/>
    </xf>
    <xf numFmtId="4" fontId="2" fillId="0" borderId="0" xfId="0" applyNumberFormat="1" applyFont="1" applyAlignment="1"/>
    <xf numFmtId="0" fontId="6" fillId="0" borderId="0" xfId="0" applyFont="1" applyAlignment="1">
      <alignment horizontal="right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justify"/>
    </xf>
    <xf numFmtId="49" fontId="11" fillId="2" borderId="20" xfId="0" applyNumberFormat="1" applyFont="1" applyFill="1" applyBorder="1" applyAlignment="1">
      <alignment horizontal="left" wrapText="1"/>
    </xf>
    <xf numFmtId="49" fontId="11" fillId="2" borderId="21" xfId="0" applyNumberFormat="1" applyFont="1" applyFill="1" applyBorder="1" applyAlignment="1">
      <alignment horizontal="left" wrapText="1"/>
    </xf>
    <xf numFmtId="49" fontId="11" fillId="2" borderId="22" xfId="0" applyNumberFormat="1" applyFont="1" applyFill="1" applyBorder="1" applyAlignment="1">
      <alignment horizontal="left" wrapText="1"/>
    </xf>
    <xf numFmtId="49" fontId="11" fillId="2" borderId="23" xfId="0" applyNumberFormat="1" applyFont="1" applyFill="1" applyBorder="1" applyAlignment="1">
      <alignment horizontal="left" wrapText="1"/>
    </xf>
    <xf numFmtId="49" fontId="11" fillId="2" borderId="18" xfId="0" applyNumberFormat="1" applyFont="1" applyFill="1" applyBorder="1" applyAlignment="1">
      <alignment horizontal="center" wrapText="1"/>
    </xf>
    <xf numFmtId="4" fontId="8" fillId="2" borderId="16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9" fillId="2" borderId="19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4" fontId="8" fillId="2" borderId="9" xfId="0" applyNumberFormat="1" applyFont="1" applyFill="1" applyBorder="1" applyAlignment="1">
      <alignment horizontal="center" vertical="top"/>
    </xf>
    <xf numFmtId="4" fontId="8" fillId="2" borderId="10" xfId="0" applyNumberFormat="1" applyFont="1" applyFill="1" applyBorder="1" applyAlignment="1">
      <alignment horizontal="center" vertical="top"/>
    </xf>
    <xf numFmtId="4" fontId="8" fillId="2" borderId="11" xfId="0" applyNumberFormat="1" applyFont="1" applyFill="1" applyBorder="1" applyAlignment="1">
      <alignment horizontal="center" vertical="top"/>
    </xf>
    <xf numFmtId="4" fontId="8" fillId="2" borderId="12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9" xfId="0" applyNumberFormat="1" applyFont="1" applyFill="1" applyBorder="1" applyAlignment="1">
      <alignment horizontal="left" vertical="center" wrapText="1"/>
    </xf>
    <xf numFmtId="4" fontId="8" fillId="2" borderId="10" xfId="0" applyNumberFormat="1" applyFont="1" applyFill="1" applyBorder="1" applyAlignment="1">
      <alignment horizontal="left" vertical="center" wrapText="1"/>
    </xf>
    <xf numFmtId="4" fontId="8" fillId="2" borderId="11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4" fontId="8" fillId="2" borderId="6" xfId="0" applyNumberFormat="1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left" vertical="top"/>
    </xf>
    <xf numFmtId="4" fontId="8" fillId="2" borderId="8" xfId="0" applyNumberFormat="1" applyFont="1" applyFill="1" applyBorder="1" applyAlignment="1">
      <alignment horizontal="left" vertical="top"/>
    </xf>
    <xf numFmtId="4" fontId="8" fillId="2" borderId="18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7" fillId="2" borderId="0" xfId="0" applyNumberFormat="1" applyFont="1" applyFill="1" applyAlignment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/>
  <cols>
    <col min="1" max="5" width="9.140625" style="5"/>
    <col min="6" max="6" width="20.7109375" style="5" customWidth="1"/>
    <col min="7" max="7" width="21.28515625" style="5" customWidth="1"/>
    <col min="8" max="8" width="14.28515625" style="6" customWidth="1"/>
    <col min="9" max="9" width="13" style="7" customWidth="1"/>
    <col min="10" max="10" width="12" style="6" customWidth="1"/>
    <col min="11" max="11" width="11.85546875" customWidth="1"/>
    <col min="14" max="14" width="4.85546875" customWidth="1"/>
    <col min="15" max="15" width="9.140625" hidden="1" customWidth="1"/>
    <col min="16" max="16" width="1.42578125" customWidth="1"/>
    <col min="17" max="18" width="3.42578125" customWidth="1"/>
    <col min="19" max="19" width="2.5703125" customWidth="1"/>
    <col min="20" max="20" width="2.28515625" customWidth="1"/>
  </cols>
  <sheetData>
    <row r="1" spans="1:10" s="1" customFormat="1" ht="14.25" customHeight="1">
      <c r="A1" s="42" t="s">
        <v>24</v>
      </c>
      <c r="B1" s="42"/>
      <c r="C1" s="42"/>
      <c r="D1" s="42"/>
      <c r="E1" s="42"/>
      <c r="F1" s="42"/>
      <c r="G1" s="64" t="s">
        <v>61</v>
      </c>
      <c r="H1" s="64"/>
      <c r="I1" s="64" t="s">
        <v>62</v>
      </c>
      <c r="J1" s="64"/>
    </row>
    <row r="2" spans="1:10" s="1" customFormat="1" ht="15" customHeight="1">
      <c r="A2" s="42" t="s">
        <v>23</v>
      </c>
      <c r="B2" s="42"/>
      <c r="C2" s="42"/>
      <c r="D2" s="42"/>
      <c r="E2" s="42"/>
      <c r="F2" s="42"/>
      <c r="G2" s="7"/>
      <c r="H2" s="3"/>
      <c r="I2" s="3" t="s">
        <v>59</v>
      </c>
      <c r="J2" s="25"/>
    </row>
    <row r="3" spans="1:10" s="1" customFormat="1" ht="13.5" customHeight="1">
      <c r="A3" s="42" t="s">
        <v>22</v>
      </c>
      <c r="B3" s="42"/>
      <c r="C3" s="42"/>
      <c r="D3" s="42"/>
      <c r="E3" s="42"/>
      <c r="F3" s="42"/>
      <c r="G3" s="7"/>
      <c r="H3" s="3"/>
      <c r="I3" s="3" t="s">
        <v>60</v>
      </c>
      <c r="J3" s="25"/>
    </row>
    <row r="4" spans="1:10" s="1" customFormat="1" ht="11.25" customHeight="1">
      <c r="A4" s="43" t="s">
        <v>21</v>
      </c>
      <c r="B4" s="43"/>
      <c r="C4" s="43"/>
      <c r="D4" s="43"/>
      <c r="E4" s="43"/>
      <c r="F4" s="43"/>
      <c r="G4" s="6"/>
      <c r="H4" s="6"/>
      <c r="I4" s="7"/>
      <c r="J4" s="6"/>
    </row>
    <row r="5" spans="1:10" s="1" customFormat="1">
      <c r="A5" s="4" t="s">
        <v>51</v>
      </c>
      <c r="B5" s="4" t="s">
        <v>52</v>
      </c>
      <c r="C5" s="5"/>
      <c r="D5" s="5"/>
      <c r="E5" s="5"/>
      <c r="F5" s="5"/>
      <c r="G5" s="5"/>
      <c r="H5" s="6"/>
      <c r="I5" s="7"/>
      <c r="J5" s="6"/>
    </row>
    <row r="6" spans="1:10" s="1" customFormat="1" ht="15.75" customHeight="1">
      <c r="A6" s="47" t="s">
        <v>20</v>
      </c>
      <c r="B6" s="48"/>
      <c r="C6" s="48"/>
      <c r="D6" s="48"/>
      <c r="E6" s="48"/>
      <c r="F6" s="48"/>
      <c r="G6" s="34"/>
      <c r="H6" s="35"/>
      <c r="I6" s="35"/>
      <c r="J6" s="35"/>
    </row>
    <row r="7" spans="1:10" s="8" customFormat="1" ht="51" customHeight="1">
      <c r="A7" s="49"/>
      <c r="B7" s="50"/>
      <c r="C7" s="50"/>
      <c r="D7" s="50"/>
      <c r="E7" s="50"/>
      <c r="F7" s="50"/>
      <c r="G7" s="36" t="s">
        <v>19</v>
      </c>
      <c r="H7" s="36" t="s">
        <v>45</v>
      </c>
      <c r="I7" s="29" t="s">
        <v>53</v>
      </c>
      <c r="J7" s="30" t="s">
        <v>55</v>
      </c>
    </row>
    <row r="8" spans="1:10" s="8" customFormat="1">
      <c r="A8" s="49"/>
      <c r="B8" s="50"/>
      <c r="C8" s="50"/>
      <c r="D8" s="50"/>
      <c r="E8" s="50"/>
      <c r="F8" s="50"/>
      <c r="G8" s="36"/>
      <c r="H8" s="36"/>
      <c r="I8" s="31" t="s">
        <v>54</v>
      </c>
      <c r="J8" s="32" t="s">
        <v>56</v>
      </c>
    </row>
    <row r="9" spans="1:10" s="1" customFormat="1">
      <c r="A9" s="44" t="s">
        <v>18</v>
      </c>
      <c r="B9" s="45"/>
      <c r="C9" s="45"/>
      <c r="D9" s="45"/>
      <c r="E9" s="45"/>
      <c r="F9" s="46"/>
      <c r="G9" s="15"/>
      <c r="H9" s="16">
        <v>0</v>
      </c>
      <c r="I9" s="16">
        <v>0</v>
      </c>
      <c r="J9" s="16">
        <v>0</v>
      </c>
    </row>
    <row r="10" spans="1:10" s="1" customFormat="1">
      <c r="A10" s="38" t="s">
        <v>25</v>
      </c>
      <c r="B10" s="38"/>
      <c r="C10" s="38"/>
      <c r="D10" s="38"/>
      <c r="E10" s="38"/>
      <c r="F10" s="38"/>
      <c r="G10" s="11" t="s">
        <v>11</v>
      </c>
      <c r="H10" s="11">
        <v>0</v>
      </c>
      <c r="I10" s="11">
        <v>0</v>
      </c>
      <c r="J10" s="11">
        <v>0</v>
      </c>
    </row>
    <row r="11" spans="1:10" s="1" customFormat="1">
      <c r="A11" s="38" t="s">
        <v>26</v>
      </c>
      <c r="B11" s="38"/>
      <c r="C11" s="38"/>
      <c r="D11" s="38"/>
      <c r="E11" s="38"/>
      <c r="F11" s="38"/>
      <c r="G11" s="11" t="s">
        <v>11</v>
      </c>
      <c r="H11" s="11">
        <v>0</v>
      </c>
      <c r="I11" s="11">
        <v>0</v>
      </c>
      <c r="J11" s="11">
        <v>0</v>
      </c>
    </row>
    <row r="12" spans="1:10" s="1" customFormat="1">
      <c r="A12" s="38" t="s">
        <v>17</v>
      </c>
      <c r="B12" s="38"/>
      <c r="C12" s="38"/>
      <c r="D12" s="38"/>
      <c r="E12" s="38"/>
      <c r="F12" s="38"/>
      <c r="G12" s="11" t="s">
        <v>11</v>
      </c>
      <c r="H12" s="11">
        <v>0</v>
      </c>
      <c r="I12" s="11">
        <v>0</v>
      </c>
      <c r="J12" s="11">
        <v>0</v>
      </c>
    </row>
    <row r="13" spans="1:10" s="1" customFormat="1">
      <c r="A13" s="38" t="s">
        <v>16</v>
      </c>
      <c r="B13" s="38"/>
      <c r="C13" s="38"/>
      <c r="D13" s="38"/>
      <c r="E13" s="38"/>
      <c r="F13" s="38"/>
      <c r="G13" s="11" t="s">
        <v>15</v>
      </c>
      <c r="H13" s="11">
        <v>0</v>
      </c>
      <c r="I13" s="11">
        <v>0</v>
      </c>
      <c r="J13" s="11">
        <v>0</v>
      </c>
    </row>
    <row r="14" spans="1:10" s="1" customFormat="1" ht="23.85" customHeight="1">
      <c r="A14" s="39" t="s">
        <v>14</v>
      </c>
      <c r="B14" s="40"/>
      <c r="C14" s="40"/>
      <c r="D14" s="40"/>
      <c r="E14" s="40"/>
      <c r="F14" s="41"/>
      <c r="G14" s="10"/>
      <c r="H14" s="9">
        <v>11.129999999999999</v>
      </c>
      <c r="I14" s="9">
        <f t="shared" ref="I14:J14" si="0">SUM(I15:I21)</f>
        <v>64936.872000000003</v>
      </c>
      <c r="J14" s="9">
        <f t="shared" si="0"/>
        <v>69103.944000000003</v>
      </c>
    </row>
    <row r="15" spans="1:10" s="1" customFormat="1">
      <c r="A15" s="38" t="s">
        <v>39</v>
      </c>
      <c r="B15" s="38"/>
      <c r="C15" s="38"/>
      <c r="D15" s="38"/>
      <c r="E15" s="38"/>
      <c r="F15" s="38"/>
      <c r="G15" s="11" t="s">
        <v>40</v>
      </c>
      <c r="H15" s="11">
        <v>0.95</v>
      </c>
      <c r="I15" s="11">
        <f>0.95*12*I35</f>
        <v>5542.6799999999994</v>
      </c>
      <c r="J15" s="11">
        <f>0.95*12*J35</f>
        <v>5898.3599999999988</v>
      </c>
    </row>
    <row r="16" spans="1:10" s="1" customFormat="1">
      <c r="A16" s="38" t="s">
        <v>30</v>
      </c>
      <c r="B16" s="38"/>
      <c r="C16" s="38"/>
      <c r="D16" s="38"/>
      <c r="E16" s="38"/>
      <c r="F16" s="38"/>
      <c r="G16" s="11" t="s">
        <v>13</v>
      </c>
      <c r="H16" s="11">
        <v>0.89</v>
      </c>
      <c r="I16" s="11">
        <f>0.89*12*I35</f>
        <v>5192.616</v>
      </c>
      <c r="J16" s="11">
        <f>0.89*12*J35</f>
        <v>5525.8319999999994</v>
      </c>
    </row>
    <row r="17" spans="1:11" s="1" customFormat="1">
      <c r="A17" s="38" t="s">
        <v>31</v>
      </c>
      <c r="B17" s="38"/>
      <c r="C17" s="38"/>
      <c r="D17" s="38"/>
      <c r="E17" s="38"/>
      <c r="F17" s="38"/>
      <c r="G17" s="11" t="s">
        <v>41</v>
      </c>
      <c r="H17" s="11">
        <v>0.38</v>
      </c>
      <c r="I17" s="11">
        <f>0.38*12*I35</f>
        <v>2217.0720000000001</v>
      </c>
      <c r="J17" s="11">
        <f>0.38*12*J35</f>
        <v>2359.3440000000001</v>
      </c>
    </row>
    <row r="18" spans="1:11" s="1" customFormat="1" ht="57.75" customHeight="1">
      <c r="A18" s="61" t="s">
        <v>32</v>
      </c>
      <c r="B18" s="62"/>
      <c r="C18" s="62"/>
      <c r="D18" s="62"/>
      <c r="E18" s="62"/>
      <c r="F18" s="63"/>
      <c r="G18" s="12" t="s">
        <v>12</v>
      </c>
      <c r="H18" s="11">
        <v>0.27</v>
      </c>
      <c r="I18" s="11">
        <f>0.27*12*I35</f>
        <v>1575.288</v>
      </c>
      <c r="J18" s="11">
        <f>0.27*12*J35</f>
        <v>1676.376</v>
      </c>
    </row>
    <row r="19" spans="1:11" s="1" customFormat="1" ht="23.25" customHeight="1">
      <c r="A19" s="37" t="s">
        <v>33</v>
      </c>
      <c r="B19" s="38"/>
      <c r="C19" s="38"/>
      <c r="D19" s="38"/>
      <c r="E19" s="38"/>
      <c r="F19" s="38"/>
      <c r="G19" s="11" t="s">
        <v>42</v>
      </c>
      <c r="H19" s="11">
        <v>0.05</v>
      </c>
      <c r="I19" s="11">
        <f t="shared" ref="I19:J19" si="1">0.05*12*I35</f>
        <v>291.72000000000003</v>
      </c>
      <c r="J19" s="11">
        <f t="shared" si="1"/>
        <v>310.44000000000005</v>
      </c>
    </row>
    <row r="20" spans="1:11" s="1" customFormat="1" ht="22.5">
      <c r="A20" s="38" t="s">
        <v>34</v>
      </c>
      <c r="B20" s="38"/>
      <c r="C20" s="38"/>
      <c r="D20" s="38"/>
      <c r="E20" s="38"/>
      <c r="F20" s="38"/>
      <c r="G20" s="13" t="s">
        <v>47</v>
      </c>
      <c r="H20" s="11">
        <v>3.89</v>
      </c>
      <c r="I20" s="11">
        <f>3.89*12*I35</f>
        <v>22695.815999999999</v>
      </c>
      <c r="J20" s="11">
        <f>3.89*12*J35</f>
        <v>24152.232</v>
      </c>
    </row>
    <row r="21" spans="1:11" s="1" customFormat="1">
      <c r="A21" s="38" t="s">
        <v>35</v>
      </c>
      <c r="B21" s="38"/>
      <c r="C21" s="38"/>
      <c r="D21" s="38"/>
      <c r="E21" s="38"/>
      <c r="F21" s="38"/>
      <c r="G21" s="11" t="s">
        <v>4</v>
      </c>
      <c r="H21" s="11">
        <v>4.7</v>
      </c>
      <c r="I21" s="11">
        <f>4.7*12*I35</f>
        <v>27421.680000000004</v>
      </c>
      <c r="J21" s="11">
        <f>4.7*12*J35</f>
        <v>29181.360000000001</v>
      </c>
    </row>
    <row r="22" spans="1:11" s="1" customFormat="1" ht="13.5" customHeight="1">
      <c r="A22" s="39" t="s">
        <v>10</v>
      </c>
      <c r="B22" s="40"/>
      <c r="C22" s="40"/>
      <c r="D22" s="40"/>
      <c r="E22" s="40"/>
      <c r="F22" s="41"/>
      <c r="G22" s="10"/>
      <c r="H22" s="14">
        <v>3.23</v>
      </c>
      <c r="I22" s="14">
        <f t="shared" ref="I22:J22" si="2">SUM(I23:I27)</f>
        <v>18845.112000000001</v>
      </c>
      <c r="J22" s="14">
        <f t="shared" si="2"/>
        <v>20054.423999999999</v>
      </c>
    </row>
    <row r="23" spans="1:11" s="1" customFormat="1">
      <c r="A23" s="37" t="s">
        <v>37</v>
      </c>
      <c r="B23" s="38"/>
      <c r="C23" s="38"/>
      <c r="D23" s="38"/>
      <c r="E23" s="38"/>
      <c r="F23" s="38"/>
      <c r="G23" s="11" t="s">
        <v>4</v>
      </c>
      <c r="H23" s="11">
        <v>1.02</v>
      </c>
      <c r="I23" s="11">
        <f t="shared" ref="I23:J23" si="3">1.02*12*I35</f>
        <v>5951.0879999999997</v>
      </c>
      <c r="J23" s="11">
        <f t="shared" si="3"/>
        <v>6332.9759999999997</v>
      </c>
    </row>
    <row r="24" spans="1:11" s="1" customFormat="1" ht="25.5" customHeight="1">
      <c r="A24" s="37" t="s">
        <v>27</v>
      </c>
      <c r="B24" s="38"/>
      <c r="C24" s="38"/>
      <c r="D24" s="38"/>
      <c r="E24" s="38"/>
      <c r="F24" s="38"/>
      <c r="G24" s="11" t="s">
        <v>3</v>
      </c>
      <c r="H24" s="11">
        <v>0</v>
      </c>
      <c r="I24" s="11">
        <f>0*12*I35</f>
        <v>0</v>
      </c>
      <c r="J24" s="11">
        <f>0*12*J35</f>
        <v>0</v>
      </c>
    </row>
    <row r="25" spans="1:11" s="1" customFormat="1" ht="25.5" customHeight="1">
      <c r="A25" s="37" t="s">
        <v>28</v>
      </c>
      <c r="B25" s="37"/>
      <c r="C25" s="37"/>
      <c r="D25" s="37"/>
      <c r="E25" s="37"/>
      <c r="F25" s="37"/>
      <c r="G25" s="11" t="s">
        <v>8</v>
      </c>
      <c r="H25" s="11">
        <v>0</v>
      </c>
      <c r="I25" s="11">
        <f t="shared" ref="I25:J25" si="4">0*12*I35</f>
        <v>0</v>
      </c>
      <c r="J25" s="11">
        <f t="shared" si="4"/>
        <v>0</v>
      </c>
    </row>
    <row r="26" spans="1:11" s="1" customFormat="1" ht="57" customHeight="1">
      <c r="A26" s="37" t="s">
        <v>29</v>
      </c>
      <c r="B26" s="37"/>
      <c r="C26" s="37"/>
      <c r="D26" s="37"/>
      <c r="E26" s="37"/>
      <c r="F26" s="37"/>
      <c r="G26" s="12" t="s">
        <v>9</v>
      </c>
      <c r="H26" s="11">
        <v>0.04</v>
      </c>
      <c r="I26" s="11">
        <f t="shared" ref="I26:J26" si="5">0.04*12*I35</f>
        <v>233.37599999999998</v>
      </c>
      <c r="J26" s="11">
        <f t="shared" si="5"/>
        <v>248.35199999999998</v>
      </c>
    </row>
    <row r="27" spans="1:11" s="1" customFormat="1" ht="85.5" customHeight="1">
      <c r="A27" s="37" t="s">
        <v>46</v>
      </c>
      <c r="B27" s="37"/>
      <c r="C27" s="37"/>
      <c r="D27" s="37"/>
      <c r="E27" s="37"/>
      <c r="F27" s="37"/>
      <c r="G27" s="11" t="s">
        <v>8</v>
      </c>
      <c r="H27" s="11">
        <v>2.17</v>
      </c>
      <c r="I27" s="11">
        <f>2.17*12*I35</f>
        <v>12660.647999999999</v>
      </c>
      <c r="J27" s="11">
        <f>2.17*12*J35</f>
        <v>13473.096</v>
      </c>
    </row>
    <row r="28" spans="1:11" s="1" customFormat="1">
      <c r="A28" s="54" t="s">
        <v>7</v>
      </c>
      <c r="B28" s="55"/>
      <c r="C28" s="55"/>
      <c r="D28" s="55"/>
      <c r="E28" s="55"/>
      <c r="F28" s="56"/>
      <c r="G28" s="10"/>
      <c r="H28" s="14">
        <v>7.3299999999999992</v>
      </c>
      <c r="I28" s="14">
        <f t="shared" ref="I28:J28" si="6">SUM(I29:I33)</f>
        <v>42766.152000000002</v>
      </c>
      <c r="J28" s="14">
        <f t="shared" si="6"/>
        <v>45510.504000000001</v>
      </c>
    </row>
    <row r="29" spans="1:11" s="1" customFormat="1" ht="164.25" customHeight="1">
      <c r="A29" s="37" t="s">
        <v>38</v>
      </c>
      <c r="B29" s="37"/>
      <c r="C29" s="37"/>
      <c r="D29" s="37"/>
      <c r="E29" s="37"/>
      <c r="F29" s="37"/>
      <c r="G29" s="12" t="s">
        <v>43</v>
      </c>
      <c r="H29" s="11">
        <v>1.57</v>
      </c>
      <c r="I29" s="11">
        <f>1.57*12*I35</f>
        <v>9160.0079999999998</v>
      </c>
      <c r="J29" s="11">
        <f>1.57*12*J35</f>
        <v>9747.8159999999989</v>
      </c>
    </row>
    <row r="30" spans="1:11" s="1" customFormat="1" ht="63.75" customHeight="1">
      <c r="A30" s="38" t="s">
        <v>6</v>
      </c>
      <c r="B30" s="38"/>
      <c r="C30" s="38"/>
      <c r="D30" s="38"/>
      <c r="E30" s="38"/>
      <c r="F30" s="38"/>
      <c r="G30" s="12" t="s">
        <v>5</v>
      </c>
      <c r="H30" s="11">
        <v>1.85</v>
      </c>
      <c r="I30" s="11">
        <f>1.85*12*I35</f>
        <v>10793.640000000001</v>
      </c>
      <c r="J30" s="11">
        <f>1.85*12*J35</f>
        <v>11486.28</v>
      </c>
    </row>
    <row r="31" spans="1:11" s="1" customFormat="1" ht="22.5">
      <c r="A31" s="38" t="s">
        <v>36</v>
      </c>
      <c r="B31" s="38"/>
      <c r="C31" s="38"/>
      <c r="D31" s="38"/>
      <c r="E31" s="38"/>
      <c r="F31" s="38"/>
      <c r="G31" s="13" t="s">
        <v>44</v>
      </c>
      <c r="H31" s="11">
        <v>2.1199999999999997</v>
      </c>
      <c r="I31" s="11">
        <f>2.12*12*I35</f>
        <v>12368.928</v>
      </c>
      <c r="J31" s="11">
        <f>2.12*12*J35</f>
        <v>13162.656000000001</v>
      </c>
    </row>
    <row r="32" spans="1:11" s="1" customFormat="1" ht="15.75">
      <c r="A32" s="38" t="s">
        <v>49</v>
      </c>
      <c r="B32" s="38"/>
      <c r="C32" s="38"/>
      <c r="D32" s="38"/>
      <c r="E32" s="38"/>
      <c r="F32" s="38"/>
      <c r="G32" s="11" t="s">
        <v>4</v>
      </c>
      <c r="H32" s="11">
        <v>1.36</v>
      </c>
      <c r="I32" s="11">
        <f>1.36*12*I35</f>
        <v>7934.7839999999997</v>
      </c>
      <c r="J32" s="11">
        <f>1.36*12*J35</f>
        <v>8443.9679999999989</v>
      </c>
      <c r="K32" s="26"/>
    </row>
    <row r="33" spans="1:14" s="1" customFormat="1" ht="15.75">
      <c r="A33" s="38" t="s">
        <v>50</v>
      </c>
      <c r="B33" s="38"/>
      <c r="C33" s="38"/>
      <c r="D33" s="38"/>
      <c r="E33" s="38"/>
      <c r="F33" s="38"/>
      <c r="G33" s="11" t="s">
        <v>8</v>
      </c>
      <c r="H33" s="11">
        <v>0.43</v>
      </c>
      <c r="I33" s="11">
        <f>0.43*12*I35</f>
        <v>2508.7919999999999</v>
      </c>
      <c r="J33" s="11">
        <f>0.43*12*J35</f>
        <v>2669.7840000000001</v>
      </c>
      <c r="K33" s="26"/>
    </row>
    <row r="34" spans="1:14" s="1" customFormat="1">
      <c r="A34" s="57" t="s">
        <v>2</v>
      </c>
      <c r="B34" s="58"/>
      <c r="C34" s="58"/>
      <c r="D34" s="58"/>
      <c r="E34" s="58"/>
      <c r="F34" s="59"/>
      <c r="G34" s="17"/>
      <c r="H34" s="19"/>
      <c r="I34" s="18">
        <f>I14+I22+I28</f>
        <v>126548.136</v>
      </c>
      <c r="J34" s="18">
        <f>J14+J22+J28</f>
        <v>134668.872</v>
      </c>
      <c r="K34" s="24">
        <f>SUM(I34:J34)</f>
        <v>261217.008</v>
      </c>
      <c r="L34" s="1">
        <f>K34/12*0.05</f>
        <v>1088.4041999999999</v>
      </c>
    </row>
    <row r="35" spans="1:14" s="21" customFormat="1" ht="15.75">
      <c r="A35" s="60" t="s">
        <v>1</v>
      </c>
      <c r="B35" s="60"/>
      <c r="C35" s="60"/>
      <c r="D35" s="60"/>
      <c r="E35" s="60"/>
      <c r="F35" s="60"/>
      <c r="G35" s="23"/>
      <c r="H35" s="22"/>
      <c r="I35" s="33" t="s">
        <v>57</v>
      </c>
      <c r="J35" s="33" t="s">
        <v>58</v>
      </c>
      <c r="K35" s="27"/>
    </row>
    <row r="36" spans="1:14" s="2" customFormat="1" ht="27" customHeight="1">
      <c r="A36" s="51" t="s">
        <v>48</v>
      </c>
      <c r="B36" s="52"/>
      <c r="C36" s="52"/>
      <c r="D36" s="52"/>
      <c r="E36" s="52"/>
      <c r="F36" s="53"/>
      <c r="G36" s="20"/>
      <c r="H36" s="20">
        <v>21.689999999999998</v>
      </c>
      <c r="I36" s="20">
        <f>I34/12/I35</f>
        <v>21.69</v>
      </c>
      <c r="J36" s="20">
        <f>J34/12/J35</f>
        <v>21.69</v>
      </c>
      <c r="K36" s="28"/>
    </row>
    <row r="37" spans="1:14" s="1" customFormat="1" ht="15.75" customHeight="1">
      <c r="A37" s="5"/>
      <c r="B37" s="5"/>
      <c r="C37" s="5"/>
      <c r="D37" s="5"/>
      <c r="E37" s="5"/>
      <c r="F37" s="5"/>
      <c r="G37" s="26"/>
    </row>
    <row r="38" spans="1:14" s="1" customFormat="1" ht="16.5" customHeight="1">
      <c r="A38" s="5"/>
      <c r="B38" s="5"/>
      <c r="C38" s="5"/>
      <c r="D38" s="5"/>
      <c r="E38" s="5"/>
      <c r="F38" s="5"/>
      <c r="G38" s="26"/>
    </row>
    <row r="39" spans="1:14" s="1" customFormat="1" ht="18.75" customHeight="1">
      <c r="A39" s="5"/>
      <c r="B39" s="5"/>
      <c r="C39" s="5"/>
      <c r="D39" s="5"/>
      <c r="E39" s="5"/>
      <c r="F39" s="5"/>
      <c r="G39" s="24"/>
    </row>
    <row r="40" spans="1:14" s="1" customFormat="1" ht="15.75">
      <c r="A40" s="5"/>
      <c r="B40" s="5"/>
      <c r="C40" s="5"/>
      <c r="D40" s="5"/>
      <c r="E40" s="5"/>
      <c r="F40" s="5"/>
      <c r="G40" s="27"/>
      <c r="H40" s="21"/>
      <c r="I40" s="21"/>
      <c r="J40" s="21"/>
      <c r="K40" s="21"/>
      <c r="L40" s="21"/>
      <c r="M40" s="21"/>
      <c r="N40" s="21"/>
    </row>
    <row r="41" spans="1:14" s="1" customFormat="1">
      <c r="A41" s="5" t="s">
        <v>0</v>
      </c>
      <c r="B41" s="5">
        <v>12</v>
      </c>
      <c r="C41" s="5"/>
      <c r="D41" s="5"/>
      <c r="E41" s="5"/>
      <c r="F41" s="5"/>
      <c r="G41" s="5"/>
      <c r="H41" s="6"/>
      <c r="I41" s="7"/>
      <c r="J41" s="6"/>
    </row>
    <row r="42" spans="1:14" s="1" customFormat="1">
      <c r="A42" s="5"/>
      <c r="B42" s="5"/>
      <c r="C42" s="5"/>
      <c r="D42" s="5"/>
      <c r="E42" s="5"/>
      <c r="F42" s="5"/>
      <c r="G42" s="5"/>
      <c r="H42" s="6"/>
      <c r="I42" s="7"/>
      <c r="J42" s="6"/>
    </row>
  </sheetData>
  <mergeCells count="36"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36:F36"/>
    <mergeCell ref="A28:F28"/>
    <mergeCell ref="A29:F29"/>
    <mergeCell ref="A30:F30"/>
    <mergeCell ref="A33:F33"/>
    <mergeCell ref="A31:F31"/>
    <mergeCell ref="A32:F32"/>
    <mergeCell ref="A34:F34"/>
    <mergeCell ref="A35:F35"/>
    <mergeCell ref="A1:F1"/>
    <mergeCell ref="A2:F2"/>
    <mergeCell ref="A3:F3"/>
    <mergeCell ref="A4:F4"/>
    <mergeCell ref="A9:F9"/>
    <mergeCell ref="A6:F8"/>
    <mergeCell ref="G6:J6"/>
    <mergeCell ref="H7:H8"/>
    <mergeCell ref="G7:G8"/>
    <mergeCell ref="A26:F26"/>
    <mergeCell ref="A15:F15"/>
    <mergeCell ref="A10:F10"/>
    <mergeCell ref="A11:F11"/>
    <mergeCell ref="A12:F12"/>
    <mergeCell ref="A13:F13"/>
    <mergeCell ref="A14:F14"/>
  </mergeCells>
  <pageMargins left="0.23622047244094491" right="0.11811023622047245" top="0.23622047244094491" bottom="0.19685039370078741" header="0.31496062992125984" footer="0.31496062992125984"/>
  <pageSetup paperSize="9" scale="80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2016-02-05T11:51:16Z</cp:lastPrinted>
  <dcterms:created xsi:type="dcterms:W3CDTF">2013-04-24T10:34:01Z</dcterms:created>
  <dcterms:modified xsi:type="dcterms:W3CDTF">2016-02-05T11:57:06Z</dcterms:modified>
</cp:coreProperties>
</file>