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лот1!$A:$F</definedName>
    <definedName name="_xlnm.Print_Area" localSheetId="0">лот1!$A$1:$I$36</definedName>
  </definedNames>
  <calcPr calcId="125725"/>
</workbook>
</file>

<file path=xl/calcChain.xml><?xml version="1.0" encoding="utf-8"?>
<calcChain xmlns="http://schemas.openxmlformats.org/spreadsheetml/2006/main">
  <c r="J34" i="3"/>
  <c r="I16"/>
  <c r="I11"/>
  <c r="I10"/>
  <c r="I33"/>
  <c r="I30"/>
  <c r="I29"/>
  <c r="I27"/>
  <c r="I24"/>
  <c r="I21"/>
  <c r="I20"/>
  <c r="I19"/>
  <c r="I18"/>
  <c r="I17"/>
  <c r="I15"/>
  <c r="I32"/>
  <c r="I23"/>
  <c r="I12"/>
  <c r="I26"/>
  <c r="I25"/>
  <c r="I13"/>
  <c r="H28"/>
  <c r="H22"/>
  <c r="H14"/>
  <c r="H9"/>
  <c r="I31"/>
  <c r="H36" l="1"/>
  <c r="I28"/>
  <c r="I22"/>
  <c r="I14"/>
  <c r="I9"/>
  <c r="I34" l="1"/>
  <c r="I36" s="1"/>
</calcChain>
</file>

<file path=xl/sharedStrings.xml><?xml version="1.0" encoding="utf-8"?>
<sst xmlns="http://schemas.openxmlformats.org/spreadsheetml/2006/main" count="65" uniqueCount="60">
  <si>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</si>
  <si>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</si>
  <si>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</si>
  <si>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</si>
  <si>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</si>
  <si>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</si>
  <si>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</si>
  <si>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</si>
  <si>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</si>
  <si>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</si>
  <si>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</si>
  <si>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</si>
  <si>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</si>
  <si>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</si>
  <si>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</si>
  <si>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</si>
  <si>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</si>
  <si>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</si>
  <si>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</si>
  <si>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</si>
  <si>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</si>
  <si>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</si>
  <si>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</si>
  <si>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</si>
  <si>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</si>
  <si>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</si>
  <si>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</si>
  <si>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</si>
  <si>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</si>
  <si>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</si>
  <si>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</si>
  <si>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</si>
  <si>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</si>
  <si>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</si>
  <si>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</si>
  <si>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</si>
  <si>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</si>
  <si>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</si>
  <si>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по мере необходимости в течение года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</si>
  <si>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</si>
  <si>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</si>
  <si>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</si>
  <si>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</si>
  <si>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Жилой район      Октябрьский    территориальный округ</t>
  </si>
  <si>
    <t>2-5 этажные жилые дома</t>
  </si>
  <si>
    <t>2раз(а) в неделю</t>
  </si>
  <si>
    <t>1раз(а) в неделю</t>
  </si>
  <si>
    <t>3раз(а) в неделю</t>
  </si>
  <si>
    <t>12раз(а) в месяц</t>
  </si>
  <si>
    <t>4 раз(а) в  неделю</t>
  </si>
  <si>
    <t>3 раз(а) в неделю</t>
  </si>
  <si>
    <t>1раз(а) в год</t>
  </si>
  <si>
    <t xml:space="preserve">проверка исправности вытяжек 2раз(а) в год. Проверка наличия тяги в дымовентиляционных каналах  1 раз(а) в год. Проверка заземления оболочки электрокабеля, замеры сопротивления  раз(а) в год. </t>
  </si>
  <si>
    <t>Приложение №2</t>
  </si>
  <si>
    <t>к извещению и документации</t>
  </si>
  <si>
    <t xml:space="preserve"> о проведении открытого конкурса</t>
  </si>
  <si>
    <t>Лот № 1</t>
  </si>
  <si>
    <t>САДОВАЯ ул.</t>
  </si>
  <si>
    <t>14</t>
  </si>
  <si>
    <t>1430,2</t>
  </si>
</sst>
</file>

<file path=xl/styles.xml><?xml version="1.0" encoding="utf-8"?>
<styleSheet xmlns="http://schemas.openxmlformats.org/spreadsheetml/2006/main">
  <fonts count="9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 applyAlignment="1"/>
    <xf numFmtId="0" fontId="3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Border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4" fontId="4" fillId="2" borderId="5" xfId="0" applyNumberFormat="1" applyFont="1" applyFill="1" applyBorder="1" applyAlignment="1">
      <alignment horizontal="center" vertical="top"/>
    </xf>
    <xf numFmtId="4" fontId="8" fillId="2" borderId="5" xfId="0" applyNumberFormat="1" applyFont="1" applyFill="1" applyBorder="1" applyAlignment="1">
      <alignment horizontal="center"/>
    </xf>
    <xf numFmtId="4" fontId="4" fillId="2" borderId="5" xfId="0" applyNumberFormat="1" applyFont="1" applyFill="1" applyBorder="1" applyAlignment="1">
      <alignment horizontal="center"/>
    </xf>
    <xf numFmtId="4" fontId="7" fillId="2" borderId="5" xfId="0" applyNumberFormat="1" applyFont="1" applyFill="1" applyBorder="1" applyAlignment="1">
      <alignment horizontal="center"/>
    </xf>
    <xf numFmtId="4" fontId="4" fillId="2" borderId="5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wrapText="1"/>
    </xf>
    <xf numFmtId="4" fontId="8" fillId="2" borderId="5" xfId="0" applyNumberFormat="1" applyFont="1" applyFill="1" applyBorder="1" applyAlignment="1">
      <alignment horizontal="center" vertical="top"/>
    </xf>
    <xf numFmtId="4" fontId="8" fillId="2" borderId="5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wrapText="1"/>
    </xf>
    <xf numFmtId="0" fontId="3" fillId="2" borderId="0" xfId="0" applyFont="1" applyFill="1" applyBorder="1" applyAlignment="1"/>
    <xf numFmtId="4" fontId="6" fillId="2" borderId="5" xfId="0" applyNumberFormat="1" applyFont="1" applyFill="1" applyBorder="1" applyAlignment="1">
      <alignment horizontal="left" vertical="top"/>
    </xf>
    <xf numFmtId="4" fontId="6" fillId="2" borderId="5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Alignment="1"/>
    <xf numFmtId="2" fontId="2" fillId="2" borderId="0" xfId="0" applyNumberFormat="1" applyFont="1" applyFill="1" applyAlignment="1"/>
    <xf numFmtId="0" fontId="5" fillId="2" borderId="0" xfId="0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left" wrapText="1"/>
    </xf>
    <xf numFmtId="49" fontId="7" fillId="2" borderId="1" xfId="0" applyNumberFormat="1" applyFont="1" applyFill="1" applyBorder="1" applyAlignment="1">
      <alignment horizontal="left" wrapText="1"/>
    </xf>
    <xf numFmtId="4" fontId="7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left" vertical="top"/>
    </xf>
    <xf numFmtId="4" fontId="6" fillId="2" borderId="5" xfId="0" applyNumberFormat="1" applyFont="1" applyFill="1" applyBorder="1" applyAlignment="1">
      <alignment horizontal="center" vertical="top"/>
    </xf>
    <xf numFmtId="4" fontId="6" fillId="2" borderId="5" xfId="0" applyNumberFormat="1" applyFont="1" applyFill="1" applyBorder="1" applyAlignment="1">
      <alignment horizontal="center" vertical="top" wrapText="1"/>
    </xf>
    <xf numFmtId="4" fontId="6" fillId="2" borderId="2" xfId="0" applyNumberFormat="1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left" vertical="top" wrapText="1"/>
    </xf>
    <xf numFmtId="4" fontId="6" fillId="2" borderId="5" xfId="0" applyNumberFormat="1" applyFont="1" applyFill="1" applyBorder="1" applyAlignment="1">
      <alignment horizontal="left" vertical="top"/>
    </xf>
    <xf numFmtId="4" fontId="6" fillId="2" borderId="5" xfId="0" applyNumberFormat="1" applyFont="1" applyFill="1" applyBorder="1" applyAlignment="1">
      <alignment horizontal="left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2"/>
  <sheetViews>
    <sheetView tabSelected="1" view="pageBreakPreview" zoomScaleNormal="100" zoomScaleSheetLayoutView="100" workbookViewId="0">
      <selection activeCell="J35" sqref="J35"/>
    </sheetView>
  </sheetViews>
  <sheetFormatPr defaultRowHeight="12.75"/>
  <cols>
    <col min="1" max="5" width="9.140625" style="3"/>
    <col min="6" max="6" width="12.140625" style="3" customWidth="1"/>
    <col min="7" max="7" width="22.7109375" style="3" customWidth="1"/>
    <col min="8" max="8" width="13.42578125" style="3" customWidth="1"/>
    <col min="9" max="9" width="16.5703125" style="3" customWidth="1"/>
    <col min="10" max="10" width="9.140625" style="1"/>
    <col min="11" max="11" width="10.85546875" style="1" customWidth="1"/>
    <col min="12" max="20" width="9.140625" style="1"/>
  </cols>
  <sheetData>
    <row r="1" spans="1:9" s="3" customFormat="1" ht="16.5" customHeight="1">
      <c r="A1" s="17" t="s">
        <v>22</v>
      </c>
      <c r="B1" s="17"/>
      <c r="C1" s="17"/>
      <c r="D1" s="17"/>
      <c r="E1" s="17"/>
      <c r="F1" s="17"/>
      <c r="G1" s="22"/>
      <c r="H1" s="3" t="s">
        <v>53</v>
      </c>
      <c r="I1" s="22"/>
    </row>
    <row r="2" spans="1:9" s="3" customFormat="1" ht="16.5" customHeight="1">
      <c r="A2" s="17" t="s">
        <v>21</v>
      </c>
      <c r="B2" s="17"/>
      <c r="C2" s="17"/>
      <c r="D2" s="17"/>
      <c r="E2" s="17"/>
      <c r="F2" s="17"/>
      <c r="G2" s="22"/>
      <c r="H2" s="3" t="s">
        <v>54</v>
      </c>
      <c r="I2" s="22"/>
    </row>
    <row r="3" spans="1:9" s="3" customFormat="1" ht="16.5" customHeight="1">
      <c r="A3" s="17" t="s">
        <v>20</v>
      </c>
      <c r="B3" s="17"/>
      <c r="C3" s="17"/>
      <c r="D3" s="17"/>
      <c r="E3" s="17"/>
      <c r="F3" s="17"/>
      <c r="G3" s="22"/>
      <c r="H3" s="3" t="s">
        <v>55</v>
      </c>
      <c r="I3" s="22"/>
    </row>
    <row r="4" spans="1:9" s="3" customFormat="1" ht="16.5" customHeight="1">
      <c r="A4" s="17" t="s">
        <v>19</v>
      </c>
      <c r="B4" s="17"/>
      <c r="C4" s="17"/>
      <c r="D4" s="17"/>
      <c r="E4" s="17"/>
      <c r="F4" s="17"/>
      <c r="G4" s="22"/>
    </row>
    <row r="5" spans="1:9" s="3" customFormat="1">
      <c r="A5" s="2" t="s">
        <v>56</v>
      </c>
      <c r="B5" s="2" t="s">
        <v>43</v>
      </c>
    </row>
    <row r="6" spans="1:9" s="3" customFormat="1" ht="15.75" customHeight="1">
      <c r="A6" s="27" t="s">
        <v>18</v>
      </c>
      <c r="B6" s="27"/>
      <c r="C6" s="27"/>
      <c r="D6" s="27"/>
      <c r="E6" s="27"/>
      <c r="F6" s="27"/>
      <c r="G6" s="31" t="s">
        <v>17</v>
      </c>
      <c r="H6" s="32"/>
      <c r="I6" s="33"/>
    </row>
    <row r="7" spans="1:9" s="5" customFormat="1" ht="56.25" customHeight="1">
      <c r="A7" s="27"/>
      <c r="B7" s="27"/>
      <c r="C7" s="27"/>
      <c r="D7" s="27"/>
      <c r="E7" s="27"/>
      <c r="F7" s="27"/>
      <c r="G7" s="26" t="s">
        <v>16</v>
      </c>
      <c r="H7" s="25" t="s">
        <v>44</v>
      </c>
      <c r="I7" s="23" t="s">
        <v>57</v>
      </c>
    </row>
    <row r="8" spans="1:9" s="5" customFormat="1" ht="16.5" customHeight="1">
      <c r="A8" s="27"/>
      <c r="B8" s="27"/>
      <c r="C8" s="27"/>
      <c r="D8" s="27"/>
      <c r="E8" s="27"/>
      <c r="F8" s="27"/>
      <c r="G8" s="26"/>
      <c r="H8" s="25"/>
      <c r="I8" s="24" t="s">
        <v>58</v>
      </c>
    </row>
    <row r="9" spans="1:9" s="3" customFormat="1">
      <c r="A9" s="29" t="s">
        <v>15</v>
      </c>
      <c r="B9" s="29"/>
      <c r="C9" s="29"/>
      <c r="D9" s="29"/>
      <c r="E9" s="29"/>
      <c r="F9" s="29"/>
      <c r="G9" s="8"/>
      <c r="H9" s="9">
        <f t="shared" ref="H9:I9" si="0">SUM(H10:H13)</f>
        <v>5.55</v>
      </c>
      <c r="I9" s="9">
        <f t="shared" si="0"/>
        <v>95251.319999999992</v>
      </c>
    </row>
    <row r="10" spans="1:9" s="3" customFormat="1">
      <c r="A10" s="28" t="s">
        <v>23</v>
      </c>
      <c r="B10" s="28"/>
      <c r="C10" s="28"/>
      <c r="D10" s="28"/>
      <c r="E10" s="28"/>
      <c r="F10" s="28"/>
      <c r="G10" s="10" t="s">
        <v>45</v>
      </c>
      <c r="H10" s="11">
        <v>4.5999999999999996</v>
      </c>
      <c r="I10" s="11">
        <f>4.6*12*I35</f>
        <v>78947.039999999994</v>
      </c>
    </row>
    <row r="11" spans="1:9" s="3" customFormat="1">
      <c r="A11" s="28" t="s">
        <v>24</v>
      </c>
      <c r="B11" s="28"/>
      <c r="C11" s="28"/>
      <c r="D11" s="28"/>
      <c r="E11" s="28"/>
      <c r="F11" s="28"/>
      <c r="G11" s="10" t="s">
        <v>46</v>
      </c>
      <c r="H11" s="11">
        <v>0.95</v>
      </c>
      <c r="I11" s="11">
        <f>0.95*12*I35</f>
        <v>16304.279999999999</v>
      </c>
    </row>
    <row r="12" spans="1:9" s="3" customFormat="1">
      <c r="A12" s="28" t="s">
        <v>14</v>
      </c>
      <c r="B12" s="28"/>
      <c r="C12" s="28"/>
      <c r="D12" s="28"/>
      <c r="E12" s="28"/>
      <c r="F12" s="28"/>
      <c r="G12" s="10" t="s">
        <v>47</v>
      </c>
      <c r="H12" s="11">
        <v>0</v>
      </c>
      <c r="I12" s="11">
        <f>0*12*I35</f>
        <v>0</v>
      </c>
    </row>
    <row r="13" spans="1:9" s="3" customFormat="1">
      <c r="A13" s="28" t="s">
        <v>13</v>
      </c>
      <c r="B13" s="28"/>
      <c r="C13" s="28"/>
      <c r="D13" s="28"/>
      <c r="E13" s="28"/>
      <c r="F13" s="28"/>
      <c r="G13" s="10" t="s">
        <v>48</v>
      </c>
      <c r="H13" s="11">
        <v>0</v>
      </c>
      <c r="I13" s="11">
        <f>0*12*I35</f>
        <v>0</v>
      </c>
    </row>
    <row r="14" spans="1:9" s="3" customFormat="1" ht="23.85" customHeight="1">
      <c r="A14" s="30" t="s">
        <v>12</v>
      </c>
      <c r="B14" s="30"/>
      <c r="C14" s="30"/>
      <c r="D14" s="30"/>
      <c r="E14" s="30"/>
      <c r="F14" s="30"/>
      <c r="G14" s="8"/>
      <c r="H14" s="9">
        <f t="shared" ref="H14:I14" si="1">SUM(H15:H21)</f>
        <v>6.9500000000000011</v>
      </c>
      <c r="I14" s="9">
        <f t="shared" si="1"/>
        <v>119278.68000000001</v>
      </c>
    </row>
    <row r="15" spans="1:9" s="3" customFormat="1">
      <c r="A15" s="28" t="s">
        <v>37</v>
      </c>
      <c r="B15" s="28"/>
      <c r="C15" s="28"/>
      <c r="D15" s="28"/>
      <c r="E15" s="28"/>
      <c r="F15" s="28"/>
      <c r="G15" s="10" t="s">
        <v>49</v>
      </c>
      <c r="H15" s="11">
        <v>0.25</v>
      </c>
      <c r="I15" s="11">
        <f>0.25*12*I35</f>
        <v>4290.6000000000004</v>
      </c>
    </row>
    <row r="16" spans="1:9" s="3" customFormat="1">
      <c r="A16" s="28" t="s">
        <v>28</v>
      </c>
      <c r="B16" s="28"/>
      <c r="C16" s="28"/>
      <c r="D16" s="28"/>
      <c r="E16" s="28"/>
      <c r="F16" s="28"/>
      <c r="G16" s="10" t="s">
        <v>50</v>
      </c>
      <c r="H16" s="11">
        <v>2.4</v>
      </c>
      <c r="I16" s="11">
        <f>2.4*12*I35</f>
        <v>41189.759999999995</v>
      </c>
    </row>
    <row r="17" spans="1:9" s="3" customFormat="1">
      <c r="A17" s="28" t="s">
        <v>29</v>
      </c>
      <c r="B17" s="28"/>
      <c r="C17" s="28"/>
      <c r="D17" s="28"/>
      <c r="E17" s="28"/>
      <c r="F17" s="28"/>
      <c r="G17" s="10" t="s">
        <v>11</v>
      </c>
      <c r="H17" s="11">
        <v>0.45</v>
      </c>
      <c r="I17" s="11">
        <f>0.45*12*I35</f>
        <v>7723.0800000000008</v>
      </c>
    </row>
    <row r="18" spans="1:9" s="3" customFormat="1" ht="50.25" customHeight="1">
      <c r="A18" s="34" t="s">
        <v>30</v>
      </c>
      <c r="B18" s="34"/>
      <c r="C18" s="34"/>
      <c r="D18" s="34"/>
      <c r="E18" s="34"/>
      <c r="F18" s="34"/>
      <c r="G18" s="12" t="s">
        <v>10</v>
      </c>
      <c r="H18" s="11">
        <v>0.25</v>
      </c>
      <c r="I18" s="11">
        <f>0.25*12*I35</f>
        <v>4290.6000000000004</v>
      </c>
    </row>
    <row r="19" spans="1:9" s="3" customFormat="1" ht="12.75" customHeight="1">
      <c r="A19" s="34" t="s">
        <v>31</v>
      </c>
      <c r="B19" s="28"/>
      <c r="C19" s="28"/>
      <c r="D19" s="28"/>
      <c r="E19" s="28"/>
      <c r="F19" s="28"/>
      <c r="G19" s="10" t="s">
        <v>50</v>
      </c>
      <c r="H19" s="11">
        <v>0.2</v>
      </c>
      <c r="I19" s="11">
        <f>0.2*12*I35</f>
        <v>3432.4800000000005</v>
      </c>
    </row>
    <row r="20" spans="1:9" s="3" customFormat="1" ht="48" customHeight="1">
      <c r="A20" s="28" t="s">
        <v>32</v>
      </c>
      <c r="B20" s="28"/>
      <c r="C20" s="28"/>
      <c r="D20" s="28"/>
      <c r="E20" s="28"/>
      <c r="F20" s="28"/>
      <c r="G20" s="12" t="s">
        <v>10</v>
      </c>
      <c r="H20" s="11">
        <v>0.8</v>
      </c>
      <c r="I20" s="11">
        <f>0.8*12*I35</f>
        <v>13729.920000000002</v>
      </c>
    </row>
    <row r="21" spans="1:9" s="3" customFormat="1">
      <c r="A21" s="28" t="s">
        <v>33</v>
      </c>
      <c r="B21" s="28"/>
      <c r="C21" s="28"/>
      <c r="D21" s="28"/>
      <c r="E21" s="28"/>
      <c r="F21" s="28"/>
      <c r="G21" s="10" t="s">
        <v>50</v>
      </c>
      <c r="H21" s="11">
        <v>2.6</v>
      </c>
      <c r="I21" s="11">
        <f>2.6*12*I35</f>
        <v>44622.240000000005</v>
      </c>
    </row>
    <row r="22" spans="1:9" s="3" customFormat="1" ht="13.5" customHeight="1">
      <c r="A22" s="30" t="s">
        <v>9</v>
      </c>
      <c r="B22" s="30"/>
      <c r="C22" s="30"/>
      <c r="D22" s="30"/>
      <c r="E22" s="30"/>
      <c r="F22" s="30"/>
      <c r="G22" s="8"/>
      <c r="H22" s="14">
        <f t="shared" ref="H22:I22" si="2">SUM(H23:H27)</f>
        <v>4.4899999999999993</v>
      </c>
      <c r="I22" s="14">
        <f t="shared" si="2"/>
        <v>77059.176000000007</v>
      </c>
    </row>
    <row r="23" spans="1:9" s="3" customFormat="1">
      <c r="A23" s="34" t="s">
        <v>35</v>
      </c>
      <c r="B23" s="28"/>
      <c r="C23" s="28"/>
      <c r="D23" s="28"/>
      <c r="E23" s="28"/>
      <c r="F23" s="28"/>
      <c r="G23" s="10"/>
      <c r="H23" s="11"/>
      <c r="I23" s="11">
        <f>0*12*I35</f>
        <v>0</v>
      </c>
    </row>
    <row r="24" spans="1:9" s="3" customFormat="1" ht="24.75" customHeight="1">
      <c r="A24" s="34" t="s">
        <v>25</v>
      </c>
      <c r="B24" s="28"/>
      <c r="C24" s="28"/>
      <c r="D24" s="28"/>
      <c r="E24" s="28"/>
      <c r="F24" s="28"/>
      <c r="G24" s="10" t="s">
        <v>51</v>
      </c>
      <c r="H24" s="11">
        <v>0.08</v>
      </c>
      <c r="I24" s="11">
        <f>0.08*12*I35</f>
        <v>1372.992</v>
      </c>
    </row>
    <row r="25" spans="1:9" s="3" customFormat="1" ht="25.5" customHeight="1">
      <c r="A25" s="34" t="s">
        <v>26</v>
      </c>
      <c r="B25" s="34"/>
      <c r="C25" s="34"/>
      <c r="D25" s="34"/>
      <c r="E25" s="34"/>
      <c r="F25" s="34"/>
      <c r="G25" s="10" t="s">
        <v>7</v>
      </c>
      <c r="H25" s="11">
        <v>0.03</v>
      </c>
      <c r="I25" s="11">
        <f>0.03*12*I35</f>
        <v>514.87199999999996</v>
      </c>
    </row>
    <row r="26" spans="1:9" s="3" customFormat="1" ht="61.5" customHeight="1">
      <c r="A26" s="34" t="s">
        <v>27</v>
      </c>
      <c r="B26" s="34"/>
      <c r="C26" s="34"/>
      <c r="D26" s="34"/>
      <c r="E26" s="34"/>
      <c r="F26" s="34"/>
      <c r="G26" s="12" t="s">
        <v>8</v>
      </c>
      <c r="H26" s="11">
        <v>0.03</v>
      </c>
      <c r="I26" s="11">
        <f>0.03*12*I35</f>
        <v>514.87199999999996</v>
      </c>
    </row>
    <row r="27" spans="1:9" s="3" customFormat="1" ht="87" customHeight="1">
      <c r="A27" s="34" t="s">
        <v>39</v>
      </c>
      <c r="B27" s="34"/>
      <c r="C27" s="34"/>
      <c r="D27" s="34"/>
      <c r="E27" s="34"/>
      <c r="F27" s="34"/>
      <c r="G27" s="10" t="s">
        <v>7</v>
      </c>
      <c r="H27" s="11">
        <v>4.3499999999999996</v>
      </c>
      <c r="I27" s="11">
        <f>4.35*12*I35</f>
        <v>74656.44</v>
      </c>
    </row>
    <row r="28" spans="1:9" s="3" customFormat="1">
      <c r="A28" s="29" t="s">
        <v>6</v>
      </c>
      <c r="B28" s="29"/>
      <c r="C28" s="29"/>
      <c r="D28" s="29"/>
      <c r="E28" s="29"/>
      <c r="F28" s="29"/>
      <c r="G28" s="8"/>
      <c r="H28" s="14">
        <f t="shared" ref="H28:I28" si="3">SUM(H29:H33)</f>
        <v>4.0999999999999996</v>
      </c>
      <c r="I28" s="14">
        <f t="shared" si="3"/>
        <v>70365.840000000011</v>
      </c>
    </row>
    <row r="29" spans="1:9" s="3" customFormat="1" ht="207.75" customHeight="1">
      <c r="A29" s="34" t="s">
        <v>36</v>
      </c>
      <c r="B29" s="34"/>
      <c r="C29" s="34"/>
      <c r="D29" s="34"/>
      <c r="E29" s="34"/>
      <c r="F29" s="34"/>
      <c r="G29" s="12" t="s">
        <v>52</v>
      </c>
      <c r="H29" s="11">
        <v>0.8</v>
      </c>
      <c r="I29" s="11">
        <f>0.8*12*I35</f>
        <v>13729.920000000002</v>
      </c>
    </row>
    <row r="30" spans="1:9" s="3" customFormat="1" ht="87" customHeight="1">
      <c r="A30" s="28" t="s">
        <v>5</v>
      </c>
      <c r="B30" s="28"/>
      <c r="C30" s="28"/>
      <c r="D30" s="28"/>
      <c r="E30" s="28"/>
      <c r="F30" s="28"/>
      <c r="G30" s="12" t="s">
        <v>4</v>
      </c>
      <c r="H30" s="11">
        <v>2.75</v>
      </c>
      <c r="I30" s="11">
        <f>2.75*12*I35</f>
        <v>47196.6</v>
      </c>
    </row>
    <row r="31" spans="1:9" s="3" customFormat="1" ht="24">
      <c r="A31" s="28" t="s">
        <v>34</v>
      </c>
      <c r="B31" s="28"/>
      <c r="C31" s="28"/>
      <c r="D31" s="28"/>
      <c r="E31" s="28"/>
      <c r="F31" s="28"/>
      <c r="G31" s="13" t="s">
        <v>38</v>
      </c>
      <c r="H31" s="11"/>
      <c r="I31" s="11">
        <f>0*12*I35</f>
        <v>0</v>
      </c>
    </row>
    <row r="32" spans="1:9" s="3" customFormat="1">
      <c r="A32" s="28" t="s">
        <v>41</v>
      </c>
      <c r="B32" s="28"/>
      <c r="C32" s="28"/>
      <c r="D32" s="28"/>
      <c r="E32" s="28"/>
      <c r="F32" s="28"/>
      <c r="G32" s="10" t="s">
        <v>3</v>
      </c>
      <c r="H32" s="11"/>
      <c r="I32" s="11">
        <f>0*12*I35</f>
        <v>0</v>
      </c>
    </row>
    <row r="33" spans="1:22" s="3" customFormat="1">
      <c r="A33" s="28" t="s">
        <v>42</v>
      </c>
      <c r="B33" s="28"/>
      <c r="C33" s="28"/>
      <c r="D33" s="28"/>
      <c r="E33" s="28"/>
      <c r="F33" s="28"/>
      <c r="G33" s="10" t="s">
        <v>3</v>
      </c>
      <c r="H33" s="11">
        <v>0.55000000000000004</v>
      </c>
      <c r="I33" s="11">
        <f>0.55*12*I35</f>
        <v>9439.3200000000015</v>
      </c>
    </row>
    <row r="34" spans="1:22" s="3" customFormat="1">
      <c r="A34" s="35" t="s">
        <v>2</v>
      </c>
      <c r="B34" s="35"/>
      <c r="C34" s="35"/>
      <c r="D34" s="35"/>
      <c r="E34" s="35"/>
      <c r="F34" s="35"/>
      <c r="G34" s="18"/>
      <c r="H34" s="15"/>
      <c r="I34" s="15">
        <f>I9+I14+I22+I28</f>
        <v>361955.016</v>
      </c>
      <c r="J34" s="3">
        <f>I34/12*0.05</f>
        <v>1508.1459000000002</v>
      </c>
      <c r="K34" s="20"/>
      <c r="L34" s="21"/>
    </row>
    <row r="35" spans="1:22" s="4" customFormat="1">
      <c r="A35" s="35" t="s">
        <v>1</v>
      </c>
      <c r="B35" s="35"/>
      <c r="C35" s="35"/>
      <c r="D35" s="35"/>
      <c r="E35" s="35"/>
      <c r="F35" s="35"/>
      <c r="G35" s="18"/>
      <c r="H35" s="14"/>
      <c r="I35" s="16" t="s">
        <v>59</v>
      </c>
    </row>
    <row r="36" spans="1:22" s="6" customFormat="1" ht="25.5" customHeight="1">
      <c r="A36" s="36" t="s">
        <v>40</v>
      </c>
      <c r="B36" s="36"/>
      <c r="C36" s="36"/>
      <c r="D36" s="36"/>
      <c r="E36" s="36"/>
      <c r="F36" s="36"/>
      <c r="G36" s="19"/>
      <c r="H36" s="15">
        <f>H9+H14+H22+H28</f>
        <v>21.089999999999996</v>
      </c>
      <c r="I36" s="15">
        <f t="shared" ref="I36" si="4">I34/12/I35</f>
        <v>21.09</v>
      </c>
    </row>
    <row r="37" spans="1:22" s="3" customFormat="1" ht="12.75" customHeight="1">
      <c r="H37" s="4"/>
      <c r="I37" s="4"/>
    </row>
    <row r="38" spans="1:22" s="3" customFormat="1" ht="12.75" hidden="1" customHeight="1">
      <c r="H38" s="4"/>
      <c r="I38" s="4"/>
    </row>
    <row r="39" spans="1:22" s="3" customFormat="1">
      <c r="U39" s="7"/>
      <c r="V39" s="7"/>
    </row>
    <row r="40" spans="1:22" s="3" customFormat="1">
      <c r="U40" s="7"/>
      <c r="V40" s="7"/>
    </row>
    <row r="41" spans="1:22" s="1" customFormat="1">
      <c r="A41" s="3" t="s">
        <v>0</v>
      </c>
      <c r="B41" s="3">
        <v>12</v>
      </c>
      <c r="C41" s="3"/>
      <c r="D41" s="3"/>
      <c r="E41" s="3"/>
      <c r="F41" s="3"/>
      <c r="G41" s="3"/>
      <c r="H41" s="3"/>
      <c r="I41" s="3"/>
    </row>
    <row r="42" spans="1:22" s="1" customFormat="1">
      <c r="A42" s="3"/>
      <c r="B42" s="3"/>
      <c r="C42" s="3"/>
      <c r="D42" s="3"/>
      <c r="E42" s="3"/>
      <c r="F42" s="3"/>
      <c r="G42" s="3"/>
      <c r="H42" s="3"/>
      <c r="I42" s="3"/>
      <c r="U42"/>
      <c r="V42"/>
    </row>
  </sheetData>
  <mergeCells count="32">
    <mergeCell ref="A34:F34"/>
    <mergeCell ref="A35:F35"/>
    <mergeCell ref="A36:F36"/>
    <mergeCell ref="A28:F28"/>
    <mergeCell ref="A29:F29"/>
    <mergeCell ref="A30:F30"/>
    <mergeCell ref="A33:F33"/>
    <mergeCell ref="A31:F31"/>
    <mergeCell ref="A32:F32"/>
    <mergeCell ref="A27:F27"/>
    <mergeCell ref="A24:F24"/>
    <mergeCell ref="A16:F16"/>
    <mergeCell ref="A17:F17"/>
    <mergeCell ref="A18:F18"/>
    <mergeCell ref="A19:F19"/>
    <mergeCell ref="A26:F26"/>
    <mergeCell ref="A23:F23"/>
    <mergeCell ref="A25:F25"/>
    <mergeCell ref="A22:F22"/>
    <mergeCell ref="H7:H8"/>
    <mergeCell ref="G7:G8"/>
    <mergeCell ref="A6:F8"/>
    <mergeCell ref="A20:F20"/>
    <mergeCell ref="A21:F21"/>
    <mergeCell ref="A15:F15"/>
    <mergeCell ref="A9:F9"/>
    <mergeCell ref="A10:F10"/>
    <mergeCell ref="A11:F11"/>
    <mergeCell ref="A12:F12"/>
    <mergeCell ref="A13:F13"/>
    <mergeCell ref="A14:F14"/>
    <mergeCell ref="G6:I6"/>
  </mergeCells>
  <pageMargins left="0.23622047244094491" right="0.11811023622047245" top="0.23622047244094491" bottom="0.19685039370078741" header="0.31496062992125984" footer="0.31496062992125984"/>
  <pageSetup paperSize="9" scale="75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2016-02-05T11:37:09Z</cp:lastPrinted>
  <dcterms:created xsi:type="dcterms:W3CDTF">2013-04-24T10:34:01Z</dcterms:created>
  <dcterms:modified xsi:type="dcterms:W3CDTF">2016-02-05T11:37:26Z</dcterms:modified>
</cp:coreProperties>
</file>