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лот1!$A$1:$AP$36</definedName>
  </definedNames>
  <calcPr calcId="125725"/>
</workbook>
</file>

<file path=xl/calcChain.xml><?xml version="1.0" encoding="utf-8"?>
<calcChain xmlns="http://schemas.openxmlformats.org/spreadsheetml/2006/main">
  <c r="AR34" i="3"/>
  <c r="AQ34"/>
  <c r="AP33"/>
  <c r="AO33"/>
  <c r="AP32"/>
  <c r="AO32"/>
  <c r="AP31"/>
  <c r="AO31"/>
  <c r="AP30"/>
  <c r="AO30"/>
  <c r="AP29"/>
  <c r="AO29"/>
  <c r="AP28"/>
  <c r="AO28"/>
  <c r="AP27"/>
  <c r="AO27"/>
  <c r="AP26"/>
  <c r="AO26"/>
  <c r="AP25"/>
  <c r="AO25"/>
  <c r="AP24"/>
  <c r="AO24"/>
  <c r="AP23"/>
  <c r="AO23"/>
  <c r="AP22"/>
  <c r="AO22"/>
  <c r="AP21"/>
  <c r="AO21"/>
  <c r="AP20"/>
  <c r="AO20"/>
  <c r="AP19"/>
  <c r="AO19"/>
  <c r="AP18"/>
  <c r="AO18"/>
  <c r="AP17"/>
  <c r="AO17"/>
  <c r="AP16"/>
  <c r="AO16"/>
  <c r="AP15"/>
  <c r="AO15"/>
  <c r="AP14"/>
  <c r="AP34" s="1"/>
  <c r="AP36" s="1"/>
  <c r="AO14"/>
  <c r="AO34" s="1"/>
  <c r="AO36" s="1"/>
  <c r="AN33"/>
  <c r="AM33"/>
  <c r="AL33"/>
  <c r="AK33"/>
  <c r="AJ33"/>
  <c r="AI33"/>
  <c r="AN32"/>
  <c r="AM32"/>
  <c r="AL32"/>
  <c r="AK32"/>
  <c r="AJ32"/>
  <c r="AI32"/>
  <c r="AN31"/>
  <c r="AM31"/>
  <c r="AL31"/>
  <c r="AK31"/>
  <c r="AJ31"/>
  <c r="AI31"/>
  <c r="AN30"/>
  <c r="AM30"/>
  <c r="AL30"/>
  <c r="AK30"/>
  <c r="AJ30"/>
  <c r="AI30"/>
  <c r="AN29"/>
  <c r="AM29"/>
  <c r="AL29"/>
  <c r="AK29"/>
  <c r="AJ29"/>
  <c r="AI29"/>
  <c r="AN28"/>
  <c r="AM28"/>
  <c r="AL28"/>
  <c r="AK28"/>
  <c r="AJ28"/>
  <c r="AI28"/>
  <c r="AN27"/>
  <c r="AM27"/>
  <c r="AL27"/>
  <c r="AK27"/>
  <c r="AJ27"/>
  <c r="AI27"/>
  <c r="AN26"/>
  <c r="AM26"/>
  <c r="AL26"/>
  <c r="AK26"/>
  <c r="AJ26"/>
  <c r="AI26"/>
  <c r="AN25"/>
  <c r="AM25"/>
  <c r="AL25"/>
  <c r="AK25"/>
  <c r="AJ25"/>
  <c r="AI25"/>
  <c r="AN24"/>
  <c r="AM24"/>
  <c r="AL24"/>
  <c r="AK24"/>
  <c r="AJ24"/>
  <c r="AI24"/>
  <c r="AN23"/>
  <c r="AM23"/>
  <c r="AL23"/>
  <c r="AK23"/>
  <c r="AJ23"/>
  <c r="AI23"/>
  <c r="AN22"/>
  <c r="AM22"/>
  <c r="AL22"/>
  <c r="AK22"/>
  <c r="AJ22"/>
  <c r="AI22"/>
  <c r="AN21"/>
  <c r="AM21"/>
  <c r="AL21"/>
  <c r="AK21"/>
  <c r="AJ21"/>
  <c r="AI21"/>
  <c r="AN20"/>
  <c r="AM20"/>
  <c r="AL20"/>
  <c r="AK20"/>
  <c r="AJ20"/>
  <c r="AI20"/>
  <c r="AN19"/>
  <c r="AM19"/>
  <c r="AL19"/>
  <c r="AK19"/>
  <c r="AJ19"/>
  <c r="AI19"/>
  <c r="AN18"/>
  <c r="AM18"/>
  <c r="AL18"/>
  <c r="AK18"/>
  <c r="AJ18"/>
  <c r="AI18"/>
  <c r="AN17"/>
  <c r="AM17"/>
  <c r="AL17"/>
  <c r="AK17"/>
  <c r="AJ17"/>
  <c r="AI17"/>
  <c r="AN16"/>
  <c r="AM16"/>
  <c r="AL16"/>
  <c r="AK16"/>
  <c r="AJ16"/>
  <c r="AI16"/>
  <c r="AN15"/>
  <c r="AM15"/>
  <c r="AL15"/>
  <c r="AK15"/>
  <c r="AJ15"/>
  <c r="AI15"/>
  <c r="AN14"/>
  <c r="AN34" s="1"/>
  <c r="AN36" s="1"/>
  <c r="AM14"/>
  <c r="AM34" s="1"/>
  <c r="AM36" s="1"/>
  <c r="AL14"/>
  <c r="AL34" s="1"/>
  <c r="AL36" s="1"/>
  <c r="AK14"/>
  <c r="AK34" s="1"/>
  <c r="AK36" s="1"/>
  <c r="AJ14"/>
  <c r="AJ34" s="1"/>
  <c r="AJ36" s="1"/>
  <c r="AI14"/>
  <c r="AI34" s="1"/>
  <c r="AI36" s="1"/>
  <c r="AH33"/>
  <c r="AG33"/>
  <c r="AF33"/>
  <c r="AE33"/>
  <c r="AD33"/>
  <c r="AC33"/>
  <c r="AH32"/>
  <c r="AG32"/>
  <c r="AF32"/>
  <c r="AE32"/>
  <c r="AD32"/>
  <c r="AC32"/>
  <c r="AH31"/>
  <c r="AG31"/>
  <c r="AF31"/>
  <c r="AE31"/>
  <c r="AD31"/>
  <c r="AC31"/>
  <c r="AH30"/>
  <c r="AG30"/>
  <c r="AF30"/>
  <c r="AE30"/>
  <c r="AD30"/>
  <c r="AC30"/>
  <c r="AH29"/>
  <c r="AG29"/>
  <c r="AF29"/>
  <c r="AE29"/>
  <c r="AD29"/>
  <c r="AC29"/>
  <c r="AH28"/>
  <c r="AG28"/>
  <c r="AF28"/>
  <c r="AE28"/>
  <c r="AD28"/>
  <c r="AC28"/>
  <c r="AH27"/>
  <c r="AG27"/>
  <c r="AF27"/>
  <c r="AE27"/>
  <c r="AD27"/>
  <c r="AC27"/>
  <c r="AH26"/>
  <c r="AG26"/>
  <c r="AF26"/>
  <c r="AE26"/>
  <c r="AD26"/>
  <c r="AC26"/>
  <c r="AH25"/>
  <c r="AG25"/>
  <c r="AF25"/>
  <c r="AE25"/>
  <c r="AD25"/>
  <c r="AC25"/>
  <c r="AH24"/>
  <c r="AG24"/>
  <c r="AF24"/>
  <c r="AE24"/>
  <c r="AD24"/>
  <c r="AC24"/>
  <c r="AH23"/>
  <c r="AG23"/>
  <c r="AF23"/>
  <c r="AE23"/>
  <c r="AD23"/>
  <c r="AC23"/>
  <c r="AH22"/>
  <c r="AG22"/>
  <c r="AF22"/>
  <c r="AE22"/>
  <c r="AD22"/>
  <c r="AC22"/>
  <c r="AH21"/>
  <c r="AG21"/>
  <c r="AF21"/>
  <c r="AE21"/>
  <c r="AD21"/>
  <c r="AC21"/>
  <c r="AH20"/>
  <c r="AG20"/>
  <c r="AF20"/>
  <c r="AE20"/>
  <c r="AD20"/>
  <c r="AC20"/>
  <c r="AH19"/>
  <c r="AG19"/>
  <c r="AF19"/>
  <c r="AE19"/>
  <c r="AD19"/>
  <c r="AC19"/>
  <c r="AH18"/>
  <c r="AG18"/>
  <c r="AF18"/>
  <c r="AE18"/>
  <c r="AD18"/>
  <c r="AC18"/>
  <c r="AH17"/>
  <c r="AG17"/>
  <c r="AF17"/>
  <c r="AE17"/>
  <c r="AD17"/>
  <c r="AC17"/>
  <c r="AH16"/>
  <c r="AG16"/>
  <c r="AF16"/>
  <c r="AE16"/>
  <c r="AD16"/>
  <c r="AC16"/>
  <c r="AH15"/>
  <c r="AG15"/>
  <c r="AF15"/>
  <c r="AE15"/>
  <c r="AD15"/>
  <c r="AC15"/>
  <c r="AH14"/>
  <c r="AH34" s="1"/>
  <c r="AH36" s="1"/>
  <c r="AG14"/>
  <c r="AG34" s="1"/>
  <c r="AG36" s="1"/>
  <c r="AF14"/>
  <c r="AF34" s="1"/>
  <c r="AF36" s="1"/>
  <c r="AE14"/>
  <c r="AE34" s="1"/>
  <c r="AE36" s="1"/>
  <c r="AD14"/>
  <c r="AD34" s="1"/>
  <c r="AD36" s="1"/>
  <c r="AC14"/>
  <c r="AC34" s="1"/>
  <c r="AC36" s="1"/>
  <c r="AB33"/>
  <c r="AA33"/>
  <c r="Z33"/>
  <c r="Y33"/>
  <c r="X33"/>
  <c r="W33"/>
  <c r="AB32"/>
  <c r="AA32"/>
  <c r="Z32"/>
  <c r="Y32"/>
  <c r="X32"/>
  <c r="W32"/>
  <c r="AB31"/>
  <c r="AA31"/>
  <c r="Z31"/>
  <c r="Y31"/>
  <c r="X31"/>
  <c r="W31"/>
  <c r="AB30"/>
  <c r="AA30"/>
  <c r="Z30"/>
  <c r="Y30"/>
  <c r="X30"/>
  <c r="W30"/>
  <c r="AB29"/>
  <c r="AA29"/>
  <c r="Z29"/>
  <c r="Y29"/>
  <c r="X29"/>
  <c r="W29"/>
  <c r="AB28"/>
  <c r="AA28"/>
  <c r="Z28"/>
  <c r="Y28"/>
  <c r="X28"/>
  <c r="W28"/>
  <c r="AB27"/>
  <c r="AA27"/>
  <c r="Z27"/>
  <c r="Y27"/>
  <c r="X27"/>
  <c r="W27"/>
  <c r="AB26"/>
  <c r="AA26"/>
  <c r="Z26"/>
  <c r="Y26"/>
  <c r="X26"/>
  <c r="W26"/>
  <c r="AB25"/>
  <c r="AA25"/>
  <c r="Z25"/>
  <c r="Y25"/>
  <c r="X25"/>
  <c r="W25"/>
  <c r="AB24"/>
  <c r="AA24"/>
  <c r="Z24"/>
  <c r="Y24"/>
  <c r="X24"/>
  <c r="W24"/>
  <c r="AB23"/>
  <c r="AA23"/>
  <c r="Z23"/>
  <c r="Y23"/>
  <c r="X23"/>
  <c r="W23"/>
  <c r="AB22"/>
  <c r="AA22"/>
  <c r="Z22"/>
  <c r="Y22"/>
  <c r="X22"/>
  <c r="W22"/>
  <c r="AB21"/>
  <c r="AA21"/>
  <c r="Z21"/>
  <c r="Y21"/>
  <c r="X21"/>
  <c r="W21"/>
  <c r="AB20"/>
  <c r="AA20"/>
  <c r="Z20"/>
  <c r="Y20"/>
  <c r="X20"/>
  <c r="W20"/>
  <c r="AB19"/>
  <c r="AA19"/>
  <c r="Z19"/>
  <c r="Y19"/>
  <c r="X19"/>
  <c r="W19"/>
  <c r="AB18"/>
  <c r="AA18"/>
  <c r="Z18"/>
  <c r="Y18"/>
  <c r="X18"/>
  <c r="W18"/>
  <c r="AB17"/>
  <c r="AA17"/>
  <c r="Z17"/>
  <c r="Y17"/>
  <c r="X17"/>
  <c r="W17"/>
  <c r="AB16"/>
  <c r="AA16"/>
  <c r="Z16"/>
  <c r="Y16"/>
  <c r="X16"/>
  <c r="W16"/>
  <c r="AB15"/>
  <c r="AA15"/>
  <c r="Z15"/>
  <c r="Y15"/>
  <c r="X15"/>
  <c r="W15"/>
  <c r="AB14"/>
  <c r="AB34" s="1"/>
  <c r="AB36" s="1"/>
  <c r="AA14"/>
  <c r="AA34" s="1"/>
  <c r="AA36" s="1"/>
  <c r="Z14"/>
  <c r="Z34" s="1"/>
  <c r="Z36" s="1"/>
  <c r="Y14"/>
  <c r="Y34" s="1"/>
  <c r="Y36" s="1"/>
  <c r="X14"/>
  <c r="X34" s="1"/>
  <c r="X36" s="1"/>
  <c r="W14"/>
  <c r="W34" s="1"/>
  <c r="W36" s="1"/>
  <c r="V33"/>
  <c r="U33"/>
  <c r="T33"/>
  <c r="V32"/>
  <c r="U32"/>
  <c r="T32"/>
  <c r="V31"/>
  <c r="U31"/>
  <c r="T31"/>
  <c r="V30"/>
  <c r="U30"/>
  <c r="T30"/>
  <c r="V29"/>
  <c r="U29"/>
  <c r="U28" s="1"/>
  <c r="T29"/>
  <c r="V28"/>
  <c r="T28"/>
  <c r="V27"/>
  <c r="U27"/>
  <c r="T27"/>
  <c r="V26"/>
  <c r="U26"/>
  <c r="T26"/>
  <c r="V25"/>
  <c r="U25"/>
  <c r="T25"/>
  <c r="V24"/>
  <c r="U24"/>
  <c r="T24"/>
  <c r="V23"/>
  <c r="V22" s="1"/>
  <c r="U23"/>
  <c r="T23"/>
  <c r="T22"/>
  <c r="V21"/>
  <c r="U21"/>
  <c r="T21"/>
  <c r="V20"/>
  <c r="U20"/>
  <c r="T20"/>
  <c r="V19"/>
  <c r="U19"/>
  <c r="T19"/>
  <c r="V18"/>
  <c r="U18"/>
  <c r="T18"/>
  <c r="V17"/>
  <c r="U17"/>
  <c r="T17"/>
  <c r="V16"/>
  <c r="U16"/>
  <c r="T16"/>
  <c r="V15"/>
  <c r="U15"/>
  <c r="U14" s="1"/>
  <c r="T15"/>
  <c r="V14"/>
  <c r="T1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M34" s="1"/>
  <c r="N9"/>
  <c r="M9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K34" s="1"/>
  <c r="L9"/>
  <c r="K9"/>
  <c r="U22" l="1"/>
  <c r="U34"/>
  <c r="U36" s="1"/>
  <c r="K36"/>
  <c r="M36"/>
  <c r="V34"/>
  <c r="V36" s="1"/>
  <c r="T34"/>
  <c r="T36" s="1"/>
  <c r="N34"/>
  <c r="N36" s="1"/>
  <c r="L34"/>
  <c r="L36" s="1"/>
  <c r="S33"/>
  <c r="S32"/>
  <c r="S31"/>
  <c r="S30"/>
  <c r="S29"/>
  <c r="S28" s="1"/>
  <c r="S27"/>
  <c r="S26"/>
  <c r="S25"/>
  <c r="S24"/>
  <c r="S23"/>
  <c r="S21"/>
  <c r="S20"/>
  <c r="S19"/>
  <c r="S18"/>
  <c r="S17"/>
  <c r="S16"/>
  <c r="S15"/>
  <c r="S14" s="1"/>
  <c r="R33"/>
  <c r="R32"/>
  <c r="R31"/>
  <c r="R30"/>
  <c r="R29"/>
  <c r="R27"/>
  <c r="R26"/>
  <c r="R25"/>
  <c r="R24"/>
  <c r="R23"/>
  <c r="R21"/>
  <c r="R20"/>
  <c r="R19"/>
  <c r="R18"/>
  <c r="R17"/>
  <c r="R16"/>
  <c r="R15"/>
  <c r="S22" l="1"/>
  <c r="R22"/>
  <c r="R14"/>
  <c r="R28"/>
  <c r="Q31"/>
  <c r="Q27"/>
  <c r="Q33"/>
  <c r="Q32"/>
  <c r="Q30"/>
  <c r="Q29"/>
  <c r="Q18"/>
  <c r="Q17"/>
  <c r="Q16"/>
  <c r="Q15"/>
  <c r="Q26"/>
  <c r="Q25"/>
  <c r="Q24"/>
  <c r="Q23"/>
  <c r="Q21"/>
  <c r="Q20"/>
  <c r="Q19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R34" l="1"/>
  <c r="S34"/>
  <c r="S36" s="1"/>
  <c r="R36"/>
  <c r="Q28"/>
  <c r="Q14"/>
  <c r="Q22"/>
  <c r="J14"/>
  <c r="J28"/>
  <c r="J22"/>
  <c r="H31"/>
  <c r="H14"/>
  <c r="H29"/>
  <c r="H26"/>
  <c r="H27"/>
  <c r="J34" l="1"/>
  <c r="Q34"/>
  <c r="Q36" s="1"/>
  <c r="J36"/>
  <c r="I22"/>
  <c r="H28"/>
  <c r="H22"/>
  <c r="H9"/>
  <c r="H36" l="1"/>
  <c r="I28"/>
  <c r="I14" l="1"/>
  <c r="I34" s="1"/>
  <c r="I36" l="1"/>
</calcChain>
</file>

<file path=xl/sharedStrings.xml><?xml version="1.0" encoding="utf-8"?>
<sst xmlns="http://schemas.openxmlformats.org/spreadsheetml/2006/main" count="184" uniqueCount="122">
  <si>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</si>
  <si>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</si>
  <si>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</si>
  <si>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</si>
  <si>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</si>
  <si>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</si>
  <si>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</si>
  <si>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</si>
  <si>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</si>
  <si>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</si>
  <si>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</si>
  <si>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</si>
  <si>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</si>
  <si>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</si>
  <si>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</si>
  <si>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</si>
  <si>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</si>
  <si>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</si>
  <si>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</si>
  <si>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</si>
  <si>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</si>
  <si>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</si>
  <si>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</si>
  <si>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</si>
  <si>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</si>
  <si>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</si>
  <si>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</si>
  <si>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</si>
  <si>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</si>
  <si>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</si>
  <si>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</si>
  <si>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</si>
  <si>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</si>
  <si>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</si>
  <si>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</si>
  <si>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</si>
  <si>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</si>
  <si>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</si>
  <si>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</si>
  <si>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</si>
  <si>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</si>
  <si>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</si>
  <si>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</si>
  <si>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</si>
  <si>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</si>
  <si>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</si>
  <si>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</si>
  <si>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</si>
  <si>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</si>
  <si>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</si>
  <si>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</si>
  <si>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</si>
  <si>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</si>
  <si>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Жилой район      Исакогорский и Цигломенский     территориальный округ</t>
  </si>
  <si>
    <t>44</t>
  </si>
  <si>
    <t>54</t>
  </si>
  <si>
    <t>1</t>
  </si>
  <si>
    <t>56</t>
  </si>
  <si>
    <t>50</t>
  </si>
  <si>
    <t>52</t>
  </si>
  <si>
    <t>3</t>
  </si>
  <si>
    <t>4</t>
  </si>
  <si>
    <t>28</t>
  </si>
  <si>
    <t>41</t>
  </si>
  <si>
    <t>59</t>
  </si>
  <si>
    <t>33</t>
  </si>
  <si>
    <t>42</t>
  </si>
  <si>
    <t>Лот № 7</t>
  </si>
  <si>
    <t>ДОРОЖНИКОВ ул.</t>
  </si>
  <si>
    <t>ЛАХТИНСКОЕ шос.</t>
  </si>
  <si>
    <t>ЛОКОМОТИВНАЯ ул.</t>
  </si>
  <si>
    <t>2</t>
  </si>
  <si>
    <t>134</t>
  </si>
  <si>
    <t>11</t>
  </si>
  <si>
    <t>39</t>
  </si>
  <si>
    <t>40</t>
  </si>
  <si>
    <t>41, 1</t>
  </si>
  <si>
    <t>60</t>
  </si>
  <si>
    <t>61</t>
  </si>
  <si>
    <t>62</t>
  </si>
  <si>
    <t>64</t>
  </si>
  <si>
    <t>65</t>
  </si>
  <si>
    <t>127</t>
  </si>
  <si>
    <t>129</t>
  </si>
  <si>
    <t>132</t>
  </si>
  <si>
    <t>5</t>
  </si>
  <si>
    <t>35</t>
  </si>
  <si>
    <t>37</t>
  </si>
  <si>
    <t>409,3</t>
  </si>
  <si>
    <t>412,4</t>
  </si>
  <si>
    <t>402,3</t>
  </si>
  <si>
    <t>499,6</t>
  </si>
  <si>
    <t>515,9</t>
  </si>
  <si>
    <t>431,4</t>
  </si>
  <si>
    <t>329,8</t>
  </si>
  <si>
    <t>519,9</t>
  </si>
  <si>
    <t>516,2</t>
  </si>
  <si>
    <t>849,1</t>
  </si>
  <si>
    <t>517,7</t>
  </si>
  <si>
    <t>492,8</t>
  </si>
  <si>
    <t>480,1</t>
  </si>
  <si>
    <t>749</t>
  </si>
  <si>
    <t>156,6</t>
  </si>
  <si>
    <t>583,6</t>
  </si>
  <si>
    <t>437,6</t>
  </si>
  <si>
    <t>446,4</t>
  </si>
  <si>
    <t>647,6</t>
  </si>
  <si>
    <t>451,8</t>
  </si>
  <si>
    <t>456,8</t>
  </si>
  <si>
    <t>447,9</t>
  </si>
  <si>
    <t>448,4</t>
  </si>
  <si>
    <t>445,1</t>
  </si>
  <si>
    <t>448,6</t>
  </si>
  <si>
    <t>452,3</t>
  </si>
  <si>
    <t>466</t>
  </si>
  <si>
    <t>454,7</t>
  </si>
  <si>
    <t>452,5</t>
  </si>
  <si>
    <t>474,5</t>
  </si>
  <si>
    <t>479,8</t>
  </si>
  <si>
    <t xml:space="preserve">к Извещению и документации </t>
  </si>
  <si>
    <t>о проведении открытого конкурса</t>
  </si>
  <si>
    <t>Приложение №2</t>
  </si>
</sst>
</file>

<file path=xl/styles.xml><?xml version="1.0" encoding="utf-8"?>
<styleSheet xmlns="http://schemas.openxmlformats.org/spreadsheetml/2006/main">
  <fonts count="1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6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4" fontId="6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0" fontId="5" fillId="2" borderId="0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2" fillId="0" borderId="8" xfId="0" applyFont="1" applyBorder="1" applyAlignment="1"/>
    <xf numFmtId="0" fontId="2" fillId="0" borderId="10" xfId="0" applyFont="1" applyBorder="1" applyAlignment="1"/>
    <xf numFmtId="4" fontId="4" fillId="2" borderId="11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left" wrapText="1"/>
    </xf>
    <xf numFmtId="4" fontId="7" fillId="2" borderId="11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left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top"/>
    </xf>
    <xf numFmtId="4" fontId="4" fillId="2" borderId="9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top"/>
    </xf>
    <xf numFmtId="4" fontId="4" fillId="2" borderId="9" xfId="0" applyNumberFormat="1" applyFont="1" applyFill="1" applyBorder="1" applyAlignment="1">
      <alignment horizontal="left" vertical="top"/>
    </xf>
    <xf numFmtId="4" fontId="4" fillId="2" borderId="9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top" wrapText="1"/>
    </xf>
    <xf numFmtId="4" fontId="4" fillId="2" borderId="9" xfId="0" applyNumberFormat="1" applyFont="1" applyFill="1" applyBorder="1" applyAlignment="1">
      <alignment horizontal="left" vertical="top" wrapText="1"/>
    </xf>
    <xf numFmtId="4" fontId="4" fillId="2" borderId="9" xfId="0" applyNumberFormat="1" applyFont="1" applyFill="1" applyBorder="1" applyAlignment="1">
      <alignment horizontal="center" vertical="top" wrapText="1"/>
    </xf>
    <xf numFmtId="4" fontId="7" fillId="2" borderId="9" xfId="0" applyNumberFormat="1" applyFont="1" applyFill="1" applyBorder="1" applyAlignment="1">
      <alignment horizontal="center" vertical="top" wrapText="1"/>
    </xf>
    <xf numFmtId="4" fontId="4" fillId="2" borderId="9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4" fontId="8" fillId="2" borderId="9" xfId="0" applyNumberFormat="1" applyFont="1" applyFill="1" applyBorder="1" applyAlignment="1">
      <alignment horizontal="center" vertical="top"/>
    </xf>
    <xf numFmtId="4" fontId="6" fillId="2" borderId="9" xfId="0" applyNumberFormat="1" applyFont="1" applyFill="1" applyBorder="1" applyAlignment="1">
      <alignment horizontal="left" vertical="top"/>
    </xf>
    <xf numFmtId="4" fontId="6" fillId="2" borderId="9" xfId="0" applyNumberFormat="1" applyFont="1" applyFill="1" applyBorder="1" applyAlignment="1">
      <alignment horizontal="left" vertical="top"/>
    </xf>
    <xf numFmtId="4" fontId="8" fillId="2" borderId="9" xfId="0" applyNumberFormat="1" applyFont="1" applyFill="1" applyBorder="1" applyAlignment="1">
      <alignment horizontal="left" vertical="top"/>
    </xf>
    <xf numFmtId="4" fontId="8" fillId="2" borderId="9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left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9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2"/>
  <sheetViews>
    <sheetView tabSelected="1" view="pageBreakPreview" topLeftCell="A25" zoomScaleNormal="100" zoomScaleSheetLayoutView="100" workbookViewId="0">
      <selection activeCell="H27" sqref="H26:H27"/>
    </sheetView>
  </sheetViews>
  <sheetFormatPr defaultRowHeight="12.75"/>
  <cols>
    <col min="1" max="5" width="9.140625" style="4"/>
    <col min="6" max="6" width="19.140625" style="4" customWidth="1"/>
    <col min="7" max="7" width="20.5703125" style="4" customWidth="1"/>
    <col min="8" max="8" width="11.85546875" style="5" customWidth="1"/>
    <col min="9" max="9" width="9" style="5" customWidth="1"/>
    <col min="10" max="10" width="9.7109375" style="5" customWidth="1"/>
    <col min="11" max="11" width="9" style="7" customWidth="1"/>
    <col min="12" max="12" width="9.7109375" style="7" customWidth="1"/>
    <col min="13" max="13" width="9" style="7" customWidth="1"/>
    <col min="14" max="14" width="9.7109375" style="7" customWidth="1"/>
    <col min="15" max="15" width="19.42578125" style="4" customWidth="1"/>
    <col min="16" max="16" width="12.42578125" style="4" customWidth="1"/>
    <col min="17" max="40" width="9.140625" style="4" customWidth="1"/>
    <col min="41" max="41" width="12.28515625" style="1" customWidth="1"/>
    <col min="42" max="42" width="9.140625" style="1"/>
    <col min="43" max="43" width="14" style="1" customWidth="1"/>
    <col min="44" max="45" width="9.140625" style="1"/>
  </cols>
  <sheetData>
    <row r="1" spans="1:42" s="1" customFormat="1" ht="16.5" customHeight="1">
      <c r="A1" s="16" t="s">
        <v>25</v>
      </c>
      <c r="B1" s="16"/>
      <c r="C1" s="16"/>
      <c r="D1" s="16"/>
      <c r="E1" s="16"/>
      <c r="F1" s="16"/>
      <c r="G1" s="16"/>
      <c r="H1" s="5"/>
      <c r="I1" s="5"/>
      <c r="J1" s="7" t="s">
        <v>121</v>
      </c>
      <c r="K1" s="7"/>
      <c r="L1" s="7"/>
      <c r="M1" s="7"/>
      <c r="N1" s="7"/>
      <c r="O1" s="7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2" s="1" customFormat="1" ht="16.5" customHeight="1">
      <c r="A2" s="25" t="s">
        <v>24</v>
      </c>
      <c r="B2" s="25"/>
      <c r="C2" s="25"/>
      <c r="D2" s="25"/>
      <c r="E2" s="25"/>
      <c r="F2" s="25"/>
      <c r="G2" s="25"/>
      <c r="H2" s="5"/>
      <c r="I2" s="9"/>
      <c r="J2" s="7" t="s">
        <v>119</v>
      </c>
      <c r="K2" s="9"/>
      <c r="L2" s="7"/>
      <c r="M2" s="9"/>
      <c r="N2" s="7"/>
      <c r="O2" s="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2" s="1" customFormat="1" ht="16.5" customHeight="1">
      <c r="A3" s="25" t="s">
        <v>23</v>
      </c>
      <c r="B3" s="25"/>
      <c r="C3" s="25"/>
      <c r="D3" s="25"/>
      <c r="E3" s="25"/>
      <c r="F3" s="25"/>
      <c r="G3" s="25"/>
      <c r="H3" s="5"/>
      <c r="I3" s="5"/>
      <c r="J3" s="7" t="s">
        <v>120</v>
      </c>
      <c r="K3" s="7"/>
      <c r="L3" s="7"/>
      <c r="M3" s="7"/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2" s="1" customFormat="1" ht="16.5" customHeight="1">
      <c r="A4" s="16" t="s">
        <v>22</v>
      </c>
      <c r="B4" s="16"/>
      <c r="C4" s="16"/>
      <c r="D4" s="16"/>
      <c r="E4" s="16"/>
      <c r="F4" s="16"/>
      <c r="G4" s="16"/>
      <c r="H4" s="5"/>
      <c r="I4" s="5"/>
      <c r="J4" s="5"/>
      <c r="K4" s="7"/>
      <c r="L4" s="7"/>
      <c r="M4" s="7"/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2" s="1" customFormat="1">
      <c r="A5" s="3" t="s">
        <v>67</v>
      </c>
      <c r="B5" s="3" t="s">
        <v>53</v>
      </c>
      <c r="C5" s="4"/>
      <c r="D5" s="4"/>
      <c r="E5" s="4"/>
      <c r="F5" s="4"/>
      <c r="G5" s="4"/>
      <c r="H5" s="5"/>
      <c r="I5" s="5"/>
      <c r="J5" s="5"/>
      <c r="K5" s="7"/>
      <c r="L5" s="7"/>
      <c r="M5" s="7"/>
      <c r="N5" s="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2" s="1" customFormat="1" ht="18" customHeight="1">
      <c r="A6" s="17" t="s">
        <v>21</v>
      </c>
      <c r="B6" s="18"/>
      <c r="C6" s="18"/>
      <c r="D6" s="18"/>
      <c r="E6" s="18"/>
      <c r="F6" s="18"/>
      <c r="G6" s="10" t="s">
        <v>20</v>
      </c>
      <c r="H6" s="12"/>
      <c r="I6" s="12"/>
      <c r="J6" s="12"/>
      <c r="K6" s="12"/>
      <c r="L6" s="12"/>
      <c r="M6" s="12"/>
      <c r="N6" s="12"/>
      <c r="O6" s="10"/>
      <c r="P6" s="13" t="s">
        <v>20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0" t="s">
        <v>20</v>
      </c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26"/>
      <c r="AP6" s="27"/>
    </row>
    <row r="7" spans="1:42" s="8" customFormat="1" ht="24" customHeight="1">
      <c r="A7" s="19"/>
      <c r="B7" s="20"/>
      <c r="C7" s="20"/>
      <c r="D7" s="20"/>
      <c r="E7" s="20"/>
      <c r="F7" s="20"/>
      <c r="G7" s="28" t="s">
        <v>19</v>
      </c>
      <c r="H7" s="29" t="s">
        <v>46</v>
      </c>
      <c r="I7" s="30" t="s">
        <v>69</v>
      </c>
      <c r="J7" s="30" t="s">
        <v>69</v>
      </c>
      <c r="K7" s="30" t="s">
        <v>69</v>
      </c>
      <c r="L7" s="30" t="s">
        <v>70</v>
      </c>
      <c r="M7" s="30" t="s">
        <v>70</v>
      </c>
      <c r="N7" s="30" t="s">
        <v>70</v>
      </c>
      <c r="O7" s="31" t="s">
        <v>19</v>
      </c>
      <c r="P7" s="29" t="s">
        <v>52</v>
      </c>
      <c r="Q7" s="30" t="s">
        <v>68</v>
      </c>
      <c r="R7" s="30" t="s">
        <v>68</v>
      </c>
      <c r="S7" s="30" t="s">
        <v>68</v>
      </c>
      <c r="T7" s="30" t="s">
        <v>68</v>
      </c>
      <c r="U7" s="30" t="s">
        <v>69</v>
      </c>
      <c r="V7" s="30" t="s">
        <v>70</v>
      </c>
      <c r="W7" s="30" t="s">
        <v>70</v>
      </c>
      <c r="X7" s="30" t="s">
        <v>70</v>
      </c>
      <c r="Y7" s="30" t="s">
        <v>70</v>
      </c>
      <c r="Z7" s="30" t="s">
        <v>70</v>
      </c>
      <c r="AA7" s="30" t="s">
        <v>70</v>
      </c>
      <c r="AB7" s="30" t="s">
        <v>70</v>
      </c>
      <c r="AC7" s="30" t="s">
        <v>70</v>
      </c>
      <c r="AD7" s="30" t="s">
        <v>70</v>
      </c>
      <c r="AE7" s="30" t="s">
        <v>70</v>
      </c>
      <c r="AF7" s="30" t="s">
        <v>70</v>
      </c>
      <c r="AG7" s="30" t="s">
        <v>70</v>
      </c>
      <c r="AH7" s="30" t="s">
        <v>70</v>
      </c>
      <c r="AI7" s="30" t="s">
        <v>70</v>
      </c>
      <c r="AJ7" s="30" t="s">
        <v>70</v>
      </c>
      <c r="AK7" s="30" t="s">
        <v>70</v>
      </c>
      <c r="AL7" s="30" t="s">
        <v>70</v>
      </c>
      <c r="AM7" s="30" t="s">
        <v>70</v>
      </c>
      <c r="AN7" s="30" t="s">
        <v>70</v>
      </c>
      <c r="AO7" s="30" t="s">
        <v>70</v>
      </c>
      <c r="AP7" s="30" t="s">
        <v>70</v>
      </c>
    </row>
    <row r="8" spans="1:42" s="8" customFormat="1" ht="24.75" customHeight="1">
      <c r="A8" s="21"/>
      <c r="B8" s="22"/>
      <c r="C8" s="22"/>
      <c r="D8" s="22"/>
      <c r="E8" s="22"/>
      <c r="F8" s="22"/>
      <c r="G8" s="23"/>
      <c r="H8" s="24"/>
      <c r="I8" s="32" t="s">
        <v>82</v>
      </c>
      <c r="J8" s="32" t="s">
        <v>83</v>
      </c>
      <c r="K8" s="32" t="s">
        <v>84</v>
      </c>
      <c r="L8" s="32" t="s">
        <v>85</v>
      </c>
      <c r="M8" s="32" t="s">
        <v>86</v>
      </c>
      <c r="N8" s="32" t="s">
        <v>87</v>
      </c>
      <c r="O8" s="33"/>
      <c r="P8" s="24"/>
      <c r="Q8" s="32" t="s">
        <v>56</v>
      </c>
      <c r="R8" s="32" t="s">
        <v>71</v>
      </c>
      <c r="S8" s="32" t="s">
        <v>60</v>
      </c>
      <c r="T8" s="32" t="s">
        <v>61</v>
      </c>
      <c r="U8" s="32" t="s">
        <v>72</v>
      </c>
      <c r="V8" s="32" t="s">
        <v>56</v>
      </c>
      <c r="W8" s="32" t="s">
        <v>60</v>
      </c>
      <c r="X8" s="32" t="s">
        <v>73</v>
      </c>
      <c r="Y8" s="32" t="s">
        <v>62</v>
      </c>
      <c r="Z8" s="32" t="s">
        <v>65</v>
      </c>
      <c r="AA8" s="32" t="s">
        <v>74</v>
      </c>
      <c r="AB8" s="32" t="s">
        <v>75</v>
      </c>
      <c r="AC8" s="32" t="s">
        <v>63</v>
      </c>
      <c r="AD8" s="32" t="s">
        <v>76</v>
      </c>
      <c r="AE8" s="32" t="s">
        <v>66</v>
      </c>
      <c r="AF8" s="32" t="s">
        <v>54</v>
      </c>
      <c r="AG8" s="32" t="s">
        <v>58</v>
      </c>
      <c r="AH8" s="32" t="s">
        <v>59</v>
      </c>
      <c r="AI8" s="32" t="s">
        <v>55</v>
      </c>
      <c r="AJ8" s="32" t="s">
        <v>57</v>
      </c>
      <c r="AK8" s="32" t="s">
        <v>64</v>
      </c>
      <c r="AL8" s="32" t="s">
        <v>77</v>
      </c>
      <c r="AM8" s="32" t="s">
        <v>78</v>
      </c>
      <c r="AN8" s="32" t="s">
        <v>79</v>
      </c>
      <c r="AO8" s="32" t="s">
        <v>80</v>
      </c>
      <c r="AP8" s="32" t="s">
        <v>81</v>
      </c>
    </row>
    <row r="9" spans="1:42" s="1" customFormat="1">
      <c r="A9" s="34" t="s">
        <v>18</v>
      </c>
      <c r="B9" s="34"/>
      <c r="C9" s="34"/>
      <c r="D9" s="34"/>
      <c r="E9" s="34"/>
      <c r="F9" s="34"/>
      <c r="G9" s="35"/>
      <c r="H9" s="36">
        <f t="shared" ref="H9" si="0">SUM(H10:H13)</f>
        <v>0</v>
      </c>
      <c r="I9" s="36">
        <f t="shared" ref="I9:J9" si="1">SUM(I10:I13)</f>
        <v>0</v>
      </c>
      <c r="J9" s="36">
        <f t="shared" si="1"/>
        <v>0</v>
      </c>
      <c r="K9" s="36">
        <f t="shared" ref="K9:N9" si="2">SUM(K10:K13)</f>
        <v>0</v>
      </c>
      <c r="L9" s="36">
        <f t="shared" si="2"/>
        <v>0</v>
      </c>
      <c r="M9" s="36">
        <f t="shared" si="2"/>
        <v>0</v>
      </c>
      <c r="N9" s="36">
        <f t="shared" si="2"/>
        <v>0</v>
      </c>
      <c r="O9" s="37"/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0</v>
      </c>
    </row>
    <row r="10" spans="1:42" s="1" customFormat="1">
      <c r="A10" s="38" t="s">
        <v>26</v>
      </c>
      <c r="B10" s="38"/>
      <c r="C10" s="38"/>
      <c r="D10" s="38"/>
      <c r="E10" s="38"/>
      <c r="F10" s="38"/>
      <c r="G10" s="39" t="s">
        <v>11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 t="s">
        <v>11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</row>
    <row r="11" spans="1:42" s="1" customFormat="1">
      <c r="A11" s="38" t="s">
        <v>27</v>
      </c>
      <c r="B11" s="38"/>
      <c r="C11" s="38"/>
      <c r="D11" s="38"/>
      <c r="E11" s="38"/>
      <c r="F11" s="38"/>
      <c r="G11" s="39" t="s">
        <v>11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 t="s">
        <v>11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</row>
    <row r="12" spans="1:42" s="1" customFormat="1">
      <c r="A12" s="38" t="s">
        <v>17</v>
      </c>
      <c r="B12" s="38"/>
      <c r="C12" s="38"/>
      <c r="D12" s="38"/>
      <c r="E12" s="38"/>
      <c r="F12" s="38"/>
      <c r="G12" s="39" t="s">
        <v>11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 t="s">
        <v>11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</row>
    <row r="13" spans="1:42" s="1" customFormat="1">
      <c r="A13" s="38" t="s">
        <v>16</v>
      </c>
      <c r="B13" s="38"/>
      <c r="C13" s="38"/>
      <c r="D13" s="38"/>
      <c r="E13" s="38"/>
      <c r="F13" s="38"/>
      <c r="G13" s="39" t="s">
        <v>15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 t="s">
        <v>15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</row>
    <row r="14" spans="1:42" s="1" customFormat="1" ht="23.85" customHeight="1">
      <c r="A14" s="41" t="s">
        <v>14</v>
      </c>
      <c r="B14" s="41"/>
      <c r="C14" s="41"/>
      <c r="D14" s="41"/>
      <c r="E14" s="41"/>
      <c r="F14" s="41"/>
      <c r="G14" s="35"/>
      <c r="H14" s="36">
        <f t="shared" ref="H14" si="3">SUM(H15:H21)</f>
        <v>4.6500000000000004</v>
      </c>
      <c r="I14" s="36">
        <f t="shared" ref="I14:J14" si="4">SUM(I15:I21)</f>
        <v>22838.940000000002</v>
      </c>
      <c r="J14" s="36">
        <f t="shared" si="4"/>
        <v>23011.919999999998</v>
      </c>
      <c r="K14" s="36">
        <f t="shared" ref="K14:N14" si="5">SUM(K15:K21)</f>
        <v>22448.340000000004</v>
      </c>
      <c r="L14" s="36">
        <f t="shared" si="5"/>
        <v>27877.68</v>
      </c>
      <c r="M14" s="36">
        <f t="shared" si="5"/>
        <v>28787.22</v>
      </c>
      <c r="N14" s="36">
        <f t="shared" si="5"/>
        <v>24072.120000000003</v>
      </c>
      <c r="O14" s="37"/>
      <c r="P14" s="36">
        <v>10.45</v>
      </c>
      <c r="Q14" s="36">
        <f t="shared" ref="Q14:R14" si="6">SUM(Q15:Q21)</f>
        <v>41356.92</v>
      </c>
      <c r="R14" s="36">
        <f t="shared" si="6"/>
        <v>65195.46</v>
      </c>
      <c r="S14" s="36">
        <f t="shared" ref="S14:U14" si="7">SUM(S15:S21)</f>
        <v>64731.48000000001</v>
      </c>
      <c r="T14" s="36">
        <f t="shared" si="7"/>
        <v>106477.14</v>
      </c>
      <c r="U14" s="36">
        <f t="shared" si="7"/>
        <v>64919.580000000009</v>
      </c>
      <c r="V14" s="36">
        <f t="shared" ref="V14:AA14" si="8">SUM(V15:V21)</f>
        <v>61797.119999999995</v>
      </c>
      <c r="W14" s="36">
        <f t="shared" si="8"/>
        <v>60204.540000000008</v>
      </c>
      <c r="X14" s="36">
        <f t="shared" si="8"/>
        <v>93924.6</v>
      </c>
      <c r="Y14" s="36">
        <f t="shared" si="8"/>
        <v>19637.64</v>
      </c>
      <c r="Z14" s="36">
        <f t="shared" si="8"/>
        <v>73183.44</v>
      </c>
      <c r="AA14" s="36">
        <f t="shared" si="8"/>
        <v>54875.040000000008</v>
      </c>
      <c r="AB14" s="36">
        <f t="shared" ref="AB14:AG14" si="9">SUM(AB15:AB21)</f>
        <v>55978.559999999998</v>
      </c>
      <c r="AC14" s="36">
        <f t="shared" si="9"/>
        <v>81209.040000000008</v>
      </c>
      <c r="AD14" s="36">
        <f t="shared" si="9"/>
        <v>56655.72</v>
      </c>
      <c r="AE14" s="36">
        <f t="shared" si="9"/>
        <v>57282.720000000001</v>
      </c>
      <c r="AF14" s="36">
        <f t="shared" si="9"/>
        <v>56166.66</v>
      </c>
      <c r="AG14" s="36">
        <f t="shared" si="9"/>
        <v>56229.36</v>
      </c>
      <c r="AH14" s="36">
        <f t="shared" ref="AH14:AM14" si="10">SUM(AH15:AH21)</f>
        <v>55815.540000000008</v>
      </c>
      <c r="AI14" s="36">
        <f t="shared" si="10"/>
        <v>56254.44</v>
      </c>
      <c r="AJ14" s="36">
        <f t="shared" si="10"/>
        <v>55978.559999999998</v>
      </c>
      <c r="AK14" s="36">
        <f t="shared" si="10"/>
        <v>56718.420000000006</v>
      </c>
      <c r="AL14" s="36">
        <f t="shared" si="10"/>
        <v>58436.4</v>
      </c>
      <c r="AM14" s="36">
        <f t="shared" si="10"/>
        <v>57019.380000000005</v>
      </c>
      <c r="AN14" s="36">
        <f t="shared" ref="AN14:AO14" si="11">SUM(AN15:AN21)</f>
        <v>56743.5</v>
      </c>
      <c r="AO14" s="36">
        <f t="shared" si="11"/>
        <v>59502.3</v>
      </c>
      <c r="AP14" s="36">
        <f t="shared" ref="AP14" si="12">SUM(AP15:AP21)</f>
        <v>60166.92</v>
      </c>
    </row>
    <row r="15" spans="1:42" s="1" customFormat="1">
      <c r="A15" s="38" t="s">
        <v>40</v>
      </c>
      <c r="B15" s="38"/>
      <c r="C15" s="38"/>
      <c r="D15" s="38"/>
      <c r="E15" s="38"/>
      <c r="F15" s="38"/>
      <c r="G15" s="39" t="s">
        <v>41</v>
      </c>
      <c r="H15" s="40">
        <v>1.08</v>
      </c>
      <c r="I15" s="40">
        <f>1.08*12*I35</f>
        <v>5304.5280000000002</v>
      </c>
      <c r="J15" s="40">
        <f t="shared" ref="J15:L15" si="13">1.08*12*J35</f>
        <v>5344.7039999999997</v>
      </c>
      <c r="K15" s="40">
        <f>1.08*12*K35</f>
        <v>5213.8080000000009</v>
      </c>
      <c r="L15" s="40">
        <f t="shared" si="13"/>
        <v>6474.8160000000007</v>
      </c>
      <c r="M15" s="40">
        <f>1.08*12*M35</f>
        <v>6686.0640000000003</v>
      </c>
      <c r="N15" s="40">
        <f t="shared" ref="N15" si="14">1.08*12*N35</f>
        <v>5590.9440000000004</v>
      </c>
      <c r="O15" s="40" t="s">
        <v>41</v>
      </c>
      <c r="P15" s="40">
        <v>0.96</v>
      </c>
      <c r="Q15" s="40">
        <f t="shared" ref="Q15:S15" si="15">0.96*12*Q35</f>
        <v>3799.2959999999998</v>
      </c>
      <c r="R15" s="40">
        <f t="shared" si="15"/>
        <v>5989.2479999999996</v>
      </c>
      <c r="S15" s="40">
        <f t="shared" si="15"/>
        <v>5946.6240000000007</v>
      </c>
      <c r="T15" s="40">
        <f t="shared" ref="T15:Y15" si="16">0.96*12*T35</f>
        <v>9781.6319999999996</v>
      </c>
      <c r="U15" s="40">
        <f t="shared" si="16"/>
        <v>5963.9040000000005</v>
      </c>
      <c r="V15" s="40">
        <f t="shared" si="16"/>
        <v>5677.0559999999996</v>
      </c>
      <c r="W15" s="40">
        <f t="shared" si="16"/>
        <v>5530.7520000000004</v>
      </c>
      <c r="X15" s="40">
        <f t="shared" si="16"/>
        <v>8628.48</v>
      </c>
      <c r="Y15" s="40">
        <f t="shared" si="16"/>
        <v>1804.0319999999999</v>
      </c>
      <c r="Z15" s="40">
        <f t="shared" ref="Z15:AE15" si="17">0.96*12*Z35</f>
        <v>6723.0720000000001</v>
      </c>
      <c r="AA15" s="40">
        <f t="shared" si="17"/>
        <v>5041.152</v>
      </c>
      <c r="AB15" s="40">
        <f t="shared" si="17"/>
        <v>5142.5279999999993</v>
      </c>
      <c r="AC15" s="40">
        <f t="shared" si="17"/>
        <v>7460.3519999999999</v>
      </c>
      <c r="AD15" s="40">
        <f t="shared" si="17"/>
        <v>5204.7359999999999</v>
      </c>
      <c r="AE15" s="40">
        <f t="shared" si="17"/>
        <v>5262.3360000000002</v>
      </c>
      <c r="AF15" s="40">
        <f t="shared" ref="AF15:AK15" si="18">0.96*12*AF35</f>
        <v>5159.808</v>
      </c>
      <c r="AG15" s="40">
        <f t="shared" si="18"/>
        <v>5165.5679999999993</v>
      </c>
      <c r="AH15" s="40">
        <f t="shared" si="18"/>
        <v>5127.5519999999997</v>
      </c>
      <c r="AI15" s="40">
        <f t="shared" si="18"/>
        <v>5167.8720000000003</v>
      </c>
      <c r="AJ15" s="40">
        <f t="shared" si="18"/>
        <v>5142.5279999999993</v>
      </c>
      <c r="AK15" s="40">
        <f t="shared" si="18"/>
        <v>5210.4960000000001</v>
      </c>
      <c r="AL15" s="40">
        <f t="shared" ref="AL15:AN15" si="19">0.96*12*AL35</f>
        <v>5368.32</v>
      </c>
      <c r="AM15" s="40">
        <f t="shared" si="19"/>
        <v>5238.1439999999993</v>
      </c>
      <c r="AN15" s="40">
        <f t="shared" si="19"/>
        <v>5212.8</v>
      </c>
      <c r="AO15" s="40">
        <f t="shared" ref="AO15:AP15" si="20">0.96*12*AO35</f>
        <v>5466.24</v>
      </c>
      <c r="AP15" s="40">
        <f t="shared" si="20"/>
        <v>5527.2960000000003</v>
      </c>
    </row>
    <row r="16" spans="1:42" s="1" customFormat="1">
      <c r="A16" s="38" t="s">
        <v>31</v>
      </c>
      <c r="B16" s="38"/>
      <c r="C16" s="38"/>
      <c r="D16" s="38"/>
      <c r="E16" s="38"/>
      <c r="F16" s="38"/>
      <c r="G16" s="39" t="s">
        <v>13</v>
      </c>
      <c r="H16" s="40">
        <v>0.41</v>
      </c>
      <c r="I16" s="40">
        <f>0.41*12*I35</f>
        <v>2013.7560000000001</v>
      </c>
      <c r="J16" s="40">
        <f t="shared" ref="J16:L16" si="21">0.41*12*J35</f>
        <v>2029.0079999999998</v>
      </c>
      <c r="K16" s="40">
        <f>0.41*12*K35</f>
        <v>1979.316</v>
      </c>
      <c r="L16" s="40">
        <f t="shared" si="21"/>
        <v>2458.0320000000002</v>
      </c>
      <c r="M16" s="40">
        <f>0.41*12*M35</f>
        <v>2538.2280000000001</v>
      </c>
      <c r="N16" s="40">
        <f t="shared" ref="N16" si="22">0.41*12*N35</f>
        <v>2122.4879999999998</v>
      </c>
      <c r="O16" s="40" t="s">
        <v>13</v>
      </c>
      <c r="P16" s="40">
        <v>0.47</v>
      </c>
      <c r="Q16" s="40">
        <f t="shared" ref="Q16:S16" si="23">0.47*12*Q35</f>
        <v>1860.0719999999999</v>
      </c>
      <c r="R16" s="40">
        <f t="shared" si="23"/>
        <v>2932.2359999999999</v>
      </c>
      <c r="S16" s="40">
        <f t="shared" si="23"/>
        <v>2911.3679999999999</v>
      </c>
      <c r="T16" s="40">
        <f t="shared" ref="T16:Y16" si="24">0.47*12*T35</f>
        <v>4788.924</v>
      </c>
      <c r="U16" s="40">
        <f t="shared" si="24"/>
        <v>2919.828</v>
      </c>
      <c r="V16" s="40">
        <f t="shared" si="24"/>
        <v>2779.3919999999998</v>
      </c>
      <c r="W16" s="40">
        <f t="shared" si="24"/>
        <v>2707.7640000000001</v>
      </c>
      <c r="X16" s="40">
        <f t="shared" si="24"/>
        <v>4224.3599999999997</v>
      </c>
      <c r="Y16" s="40">
        <f t="shared" si="24"/>
        <v>883.22399999999993</v>
      </c>
      <c r="Z16" s="40">
        <f t="shared" ref="Z16:AE16" si="25">0.47*12*Z35</f>
        <v>3291.5039999999999</v>
      </c>
      <c r="AA16" s="40">
        <f t="shared" si="25"/>
        <v>2468.0639999999999</v>
      </c>
      <c r="AB16" s="40">
        <f t="shared" si="25"/>
        <v>2517.6959999999999</v>
      </c>
      <c r="AC16" s="40">
        <f t="shared" si="25"/>
        <v>3652.4639999999999</v>
      </c>
      <c r="AD16" s="40">
        <f t="shared" si="25"/>
        <v>2548.152</v>
      </c>
      <c r="AE16" s="40">
        <f t="shared" si="25"/>
        <v>2576.3519999999999</v>
      </c>
      <c r="AF16" s="40">
        <f t="shared" ref="AF16:AK16" si="26">0.47*12*AF35</f>
        <v>2526.1559999999999</v>
      </c>
      <c r="AG16" s="40">
        <f t="shared" si="26"/>
        <v>2528.9759999999997</v>
      </c>
      <c r="AH16" s="40">
        <f t="shared" si="26"/>
        <v>2510.364</v>
      </c>
      <c r="AI16" s="40">
        <f t="shared" si="26"/>
        <v>2530.1039999999998</v>
      </c>
      <c r="AJ16" s="40">
        <f t="shared" si="26"/>
        <v>2517.6959999999999</v>
      </c>
      <c r="AK16" s="40">
        <f t="shared" si="26"/>
        <v>2550.9719999999998</v>
      </c>
      <c r="AL16" s="40">
        <f t="shared" ref="AL16:AN16" si="27">0.47*12*AL35</f>
        <v>2628.24</v>
      </c>
      <c r="AM16" s="40">
        <f t="shared" si="27"/>
        <v>2564.5079999999998</v>
      </c>
      <c r="AN16" s="40">
        <f t="shared" si="27"/>
        <v>2552.1</v>
      </c>
      <c r="AO16" s="40">
        <f t="shared" ref="AO16:AP16" si="28">0.47*12*AO35</f>
        <v>2676.18</v>
      </c>
      <c r="AP16" s="40">
        <f t="shared" si="28"/>
        <v>2706.0720000000001</v>
      </c>
    </row>
    <row r="17" spans="1:42" s="1" customFormat="1">
      <c r="A17" s="38" t="s">
        <v>32</v>
      </c>
      <c r="B17" s="38"/>
      <c r="C17" s="38"/>
      <c r="D17" s="38"/>
      <c r="E17" s="38"/>
      <c r="F17" s="38"/>
      <c r="G17" s="39" t="s">
        <v>42</v>
      </c>
      <c r="H17" s="40">
        <v>0.32</v>
      </c>
      <c r="I17" s="40">
        <f>0.32*12*I35</f>
        <v>1571.712</v>
      </c>
      <c r="J17" s="40">
        <f t="shared" ref="J17:L17" si="29">0.32*12*J35</f>
        <v>1583.6159999999998</v>
      </c>
      <c r="K17" s="40">
        <f>0.32*12*K35</f>
        <v>1544.8319999999999</v>
      </c>
      <c r="L17" s="40">
        <f t="shared" si="29"/>
        <v>1918.4639999999999</v>
      </c>
      <c r="M17" s="40">
        <f>0.32*12*M35</f>
        <v>1981.0559999999998</v>
      </c>
      <c r="N17" s="40">
        <f t="shared" ref="N17" si="30">0.32*12*N35</f>
        <v>1656.5759999999998</v>
      </c>
      <c r="O17" s="40" t="s">
        <v>42</v>
      </c>
      <c r="P17" s="40">
        <v>0.23</v>
      </c>
      <c r="Q17" s="40">
        <f t="shared" ref="Q17:S17" si="31">0.23*12*Q35</f>
        <v>910.24800000000016</v>
      </c>
      <c r="R17" s="40">
        <f t="shared" si="31"/>
        <v>1434.924</v>
      </c>
      <c r="S17" s="40">
        <f t="shared" si="31"/>
        <v>1424.7120000000002</v>
      </c>
      <c r="T17" s="40">
        <f t="shared" ref="T17:Y17" si="32">0.23*12*T35</f>
        <v>2343.5160000000001</v>
      </c>
      <c r="U17" s="40">
        <f t="shared" si="32"/>
        <v>1428.8520000000003</v>
      </c>
      <c r="V17" s="40">
        <f t="shared" si="32"/>
        <v>1360.1280000000002</v>
      </c>
      <c r="W17" s="40">
        <f t="shared" si="32"/>
        <v>1325.0760000000002</v>
      </c>
      <c r="X17" s="40">
        <f t="shared" si="32"/>
        <v>2067.2400000000002</v>
      </c>
      <c r="Y17" s="40">
        <f t="shared" si="32"/>
        <v>432.21600000000001</v>
      </c>
      <c r="Z17" s="40">
        <f t="shared" ref="Z17:AE17" si="33">0.23*12*Z35</f>
        <v>1610.7360000000001</v>
      </c>
      <c r="AA17" s="40">
        <f t="shared" si="33"/>
        <v>1207.7760000000001</v>
      </c>
      <c r="AB17" s="40">
        <f t="shared" si="33"/>
        <v>1232.0640000000001</v>
      </c>
      <c r="AC17" s="40">
        <f t="shared" si="33"/>
        <v>1787.3760000000002</v>
      </c>
      <c r="AD17" s="40">
        <f t="shared" si="33"/>
        <v>1246.9680000000001</v>
      </c>
      <c r="AE17" s="40">
        <f t="shared" si="33"/>
        <v>1260.768</v>
      </c>
      <c r="AF17" s="40">
        <f t="shared" ref="AF17:AK17" si="34">0.23*12*AF35</f>
        <v>1236.204</v>
      </c>
      <c r="AG17" s="40">
        <f t="shared" si="34"/>
        <v>1237.5840000000001</v>
      </c>
      <c r="AH17" s="40">
        <f t="shared" si="34"/>
        <v>1228.4760000000001</v>
      </c>
      <c r="AI17" s="40">
        <f t="shared" si="34"/>
        <v>1238.1360000000002</v>
      </c>
      <c r="AJ17" s="40">
        <f t="shared" si="34"/>
        <v>1232.0640000000001</v>
      </c>
      <c r="AK17" s="40">
        <f t="shared" si="34"/>
        <v>1248.3480000000002</v>
      </c>
      <c r="AL17" s="40">
        <f t="shared" ref="AL17:AN17" si="35">0.23*12*AL35</f>
        <v>1286.1600000000001</v>
      </c>
      <c r="AM17" s="40">
        <f t="shared" si="35"/>
        <v>1254.972</v>
      </c>
      <c r="AN17" s="40">
        <f t="shared" si="35"/>
        <v>1248.9000000000001</v>
      </c>
      <c r="AO17" s="40">
        <f t="shared" ref="AO17:AP17" si="36">0.23*12*AO35</f>
        <v>1309.6200000000001</v>
      </c>
      <c r="AP17" s="40">
        <f t="shared" si="36"/>
        <v>1324.248</v>
      </c>
    </row>
    <row r="18" spans="1:42" s="1" customFormat="1" ht="50.25" customHeight="1">
      <c r="A18" s="42" t="s">
        <v>33</v>
      </c>
      <c r="B18" s="42"/>
      <c r="C18" s="42"/>
      <c r="D18" s="42"/>
      <c r="E18" s="42"/>
      <c r="F18" s="42"/>
      <c r="G18" s="43" t="s">
        <v>12</v>
      </c>
      <c r="H18" s="40">
        <v>0.17</v>
      </c>
      <c r="I18" s="40">
        <f>0.17*12*I35</f>
        <v>834.97200000000009</v>
      </c>
      <c r="J18" s="40">
        <f t="shared" ref="J18:L18" si="37">0.17*12*J35</f>
        <v>841.29599999999994</v>
      </c>
      <c r="K18" s="40">
        <f>0.17*12*K35</f>
        <v>820.69200000000001</v>
      </c>
      <c r="L18" s="40">
        <f t="shared" si="37"/>
        <v>1019.1840000000001</v>
      </c>
      <c r="M18" s="40">
        <f>0.17*12*M35</f>
        <v>1052.4359999999999</v>
      </c>
      <c r="N18" s="40">
        <f t="shared" ref="N18" si="38">0.17*12*N35</f>
        <v>880.05599999999993</v>
      </c>
      <c r="O18" s="44" t="s">
        <v>12</v>
      </c>
      <c r="P18" s="40">
        <v>0.15</v>
      </c>
      <c r="Q18" s="40">
        <f t="shared" ref="Q18:S18" si="39">0.15*12*Q35</f>
        <v>593.64</v>
      </c>
      <c r="R18" s="40">
        <f t="shared" si="39"/>
        <v>935.81999999999982</v>
      </c>
      <c r="S18" s="40">
        <f t="shared" si="39"/>
        <v>929.16</v>
      </c>
      <c r="T18" s="40">
        <f t="shared" ref="T18:Y18" si="40">0.15*12*T35</f>
        <v>1528.3799999999999</v>
      </c>
      <c r="U18" s="40">
        <f t="shared" si="40"/>
        <v>931.86</v>
      </c>
      <c r="V18" s="40">
        <f t="shared" si="40"/>
        <v>887.04</v>
      </c>
      <c r="W18" s="40">
        <f t="shared" si="40"/>
        <v>864.18</v>
      </c>
      <c r="X18" s="40">
        <f t="shared" si="40"/>
        <v>1348.1999999999998</v>
      </c>
      <c r="Y18" s="40">
        <f t="shared" si="40"/>
        <v>281.87999999999994</v>
      </c>
      <c r="Z18" s="40">
        <f t="shared" ref="Z18:AE18" si="41">0.15*12*Z35</f>
        <v>1050.48</v>
      </c>
      <c r="AA18" s="40">
        <f t="shared" si="41"/>
        <v>787.68</v>
      </c>
      <c r="AB18" s="40">
        <f t="shared" si="41"/>
        <v>803.51999999999987</v>
      </c>
      <c r="AC18" s="40">
        <f t="shared" si="41"/>
        <v>1165.6799999999998</v>
      </c>
      <c r="AD18" s="40">
        <f t="shared" si="41"/>
        <v>813.2399999999999</v>
      </c>
      <c r="AE18" s="40">
        <f t="shared" si="41"/>
        <v>822.2399999999999</v>
      </c>
      <c r="AF18" s="40">
        <f t="shared" ref="AF18:AK18" si="42">0.15*12*AF35</f>
        <v>806.21999999999991</v>
      </c>
      <c r="AG18" s="40">
        <f t="shared" si="42"/>
        <v>807.11999999999989</v>
      </c>
      <c r="AH18" s="40">
        <f t="shared" si="42"/>
        <v>801.18</v>
      </c>
      <c r="AI18" s="40">
        <f t="shared" si="42"/>
        <v>807.4799999999999</v>
      </c>
      <c r="AJ18" s="40">
        <f t="shared" si="42"/>
        <v>803.51999999999987</v>
      </c>
      <c r="AK18" s="40">
        <f t="shared" si="42"/>
        <v>814.14</v>
      </c>
      <c r="AL18" s="40">
        <f t="shared" ref="AL18:AN18" si="43">0.15*12*AL35</f>
        <v>838.8</v>
      </c>
      <c r="AM18" s="40">
        <f t="shared" si="43"/>
        <v>818.45999999999992</v>
      </c>
      <c r="AN18" s="40">
        <f t="shared" si="43"/>
        <v>814.49999999999989</v>
      </c>
      <c r="AO18" s="40">
        <f t="shared" ref="AO18:AP18" si="44">0.15*12*AO35</f>
        <v>854.09999999999991</v>
      </c>
      <c r="AP18" s="40">
        <f t="shared" si="44"/>
        <v>863.64</v>
      </c>
    </row>
    <row r="19" spans="1:42" s="1" customFormat="1">
      <c r="A19" s="42" t="s">
        <v>34</v>
      </c>
      <c r="B19" s="38"/>
      <c r="C19" s="38"/>
      <c r="D19" s="38"/>
      <c r="E19" s="38"/>
      <c r="F19" s="38"/>
      <c r="G19" s="39" t="s">
        <v>43</v>
      </c>
      <c r="H19" s="40">
        <v>0.05</v>
      </c>
      <c r="I19" s="40">
        <f>0.05*12*I35</f>
        <v>245.58000000000004</v>
      </c>
      <c r="J19" s="40">
        <f t="shared" ref="J19:L19" si="45">0.05*12*J35</f>
        <v>247.44000000000003</v>
      </c>
      <c r="K19" s="40">
        <f>0.05*12*K35</f>
        <v>241.38000000000005</v>
      </c>
      <c r="L19" s="40">
        <f t="shared" si="45"/>
        <v>299.76000000000005</v>
      </c>
      <c r="M19" s="40">
        <f>0.05*12*M35</f>
        <v>309.54000000000002</v>
      </c>
      <c r="N19" s="40">
        <f t="shared" ref="N19" si="46">0.05*12*N35</f>
        <v>258.84000000000003</v>
      </c>
      <c r="O19" s="40" t="s">
        <v>43</v>
      </c>
      <c r="P19" s="40">
        <v>0.05</v>
      </c>
      <c r="Q19" s="40">
        <f t="shared" ref="Q19:R19" si="47">0.05*12*Q35</f>
        <v>197.88000000000002</v>
      </c>
      <c r="R19" s="40">
        <f t="shared" si="47"/>
        <v>311.94000000000005</v>
      </c>
      <c r="S19" s="40">
        <f t="shared" ref="S19:U19" si="48">0.05*12*S35</f>
        <v>309.72000000000008</v>
      </c>
      <c r="T19" s="40">
        <f t="shared" si="48"/>
        <v>509.46000000000009</v>
      </c>
      <c r="U19" s="40">
        <f t="shared" si="48"/>
        <v>310.62000000000006</v>
      </c>
      <c r="V19" s="40">
        <f t="shared" ref="V19:AA19" si="49">0.05*12*V35</f>
        <v>295.68000000000006</v>
      </c>
      <c r="W19" s="40">
        <f t="shared" si="49"/>
        <v>288.06000000000006</v>
      </c>
      <c r="X19" s="40">
        <f t="shared" si="49"/>
        <v>449.40000000000009</v>
      </c>
      <c r="Y19" s="40">
        <f t="shared" si="49"/>
        <v>93.960000000000008</v>
      </c>
      <c r="Z19" s="40">
        <f t="shared" si="49"/>
        <v>350.16000000000008</v>
      </c>
      <c r="AA19" s="40">
        <f t="shared" si="49"/>
        <v>262.56000000000006</v>
      </c>
      <c r="AB19" s="40">
        <f t="shared" ref="AB19:AG19" si="50">0.05*12*AB35</f>
        <v>267.84000000000003</v>
      </c>
      <c r="AC19" s="40">
        <f t="shared" si="50"/>
        <v>388.56000000000006</v>
      </c>
      <c r="AD19" s="40">
        <f t="shared" si="50"/>
        <v>271.08000000000004</v>
      </c>
      <c r="AE19" s="40">
        <f t="shared" si="50"/>
        <v>274.08000000000004</v>
      </c>
      <c r="AF19" s="40">
        <f t="shared" si="50"/>
        <v>268.74</v>
      </c>
      <c r="AG19" s="40">
        <f t="shared" si="50"/>
        <v>269.04000000000002</v>
      </c>
      <c r="AH19" s="40">
        <f t="shared" ref="AH19:AM19" si="51">0.05*12*AH35</f>
        <v>267.06000000000006</v>
      </c>
      <c r="AI19" s="40">
        <f t="shared" si="51"/>
        <v>269.16000000000008</v>
      </c>
      <c r="AJ19" s="40">
        <f t="shared" si="51"/>
        <v>267.84000000000003</v>
      </c>
      <c r="AK19" s="40">
        <f t="shared" si="51"/>
        <v>271.38000000000005</v>
      </c>
      <c r="AL19" s="40">
        <f t="shared" si="51"/>
        <v>279.60000000000002</v>
      </c>
      <c r="AM19" s="40">
        <f t="shared" si="51"/>
        <v>272.82000000000005</v>
      </c>
      <c r="AN19" s="40">
        <f t="shared" ref="AN19:AO19" si="52">0.05*12*AN35</f>
        <v>271.50000000000006</v>
      </c>
      <c r="AO19" s="40">
        <f t="shared" si="52"/>
        <v>284.70000000000005</v>
      </c>
      <c r="AP19" s="40">
        <f t="shared" ref="AP19" si="53">0.05*12*AP35</f>
        <v>287.88000000000005</v>
      </c>
    </row>
    <row r="20" spans="1:42" s="1" customFormat="1" ht="36">
      <c r="A20" s="38" t="s">
        <v>35</v>
      </c>
      <c r="B20" s="38"/>
      <c r="C20" s="38"/>
      <c r="D20" s="38"/>
      <c r="E20" s="38"/>
      <c r="F20" s="38"/>
      <c r="G20" s="45" t="s">
        <v>48</v>
      </c>
      <c r="H20" s="40">
        <v>2.62</v>
      </c>
      <c r="I20" s="40">
        <f>2.62*12*I35</f>
        <v>12868.392000000002</v>
      </c>
      <c r="J20" s="40">
        <f t="shared" ref="J20:L20" si="54">2.62*12*J35</f>
        <v>12965.856</v>
      </c>
      <c r="K20" s="40">
        <f>2.62*12*K35</f>
        <v>12648.312000000002</v>
      </c>
      <c r="L20" s="40">
        <f t="shared" si="54"/>
        <v>15707.424000000001</v>
      </c>
      <c r="M20" s="40">
        <f>2.62*12*M35</f>
        <v>16219.896000000001</v>
      </c>
      <c r="N20" s="40">
        <f t="shared" ref="N20" si="55">2.62*12*N35</f>
        <v>13563.216</v>
      </c>
      <c r="O20" s="46" t="s">
        <v>48</v>
      </c>
      <c r="P20" s="40">
        <v>3.89</v>
      </c>
      <c r="Q20" s="40">
        <f t="shared" ref="Q20:R20" si="56">3.89*12*Q35</f>
        <v>15395.064</v>
      </c>
      <c r="R20" s="40">
        <f t="shared" si="56"/>
        <v>24268.931999999997</v>
      </c>
      <c r="S20" s="40">
        <f t="shared" ref="S20:U20" si="57">3.89*12*S35</f>
        <v>24096.216</v>
      </c>
      <c r="T20" s="40">
        <f t="shared" si="57"/>
        <v>39635.987999999998</v>
      </c>
      <c r="U20" s="40">
        <f t="shared" si="57"/>
        <v>24166.236000000001</v>
      </c>
      <c r="V20" s="40">
        <f t="shared" ref="V20:AA20" si="58">3.89*12*V35</f>
        <v>23003.903999999999</v>
      </c>
      <c r="W20" s="40">
        <f t="shared" si="58"/>
        <v>22411.067999999999</v>
      </c>
      <c r="X20" s="40">
        <f t="shared" si="58"/>
        <v>34963.32</v>
      </c>
      <c r="Y20" s="40">
        <f t="shared" si="58"/>
        <v>7310.0879999999997</v>
      </c>
      <c r="Z20" s="40">
        <f t="shared" si="58"/>
        <v>27242.448</v>
      </c>
      <c r="AA20" s="40">
        <f t="shared" si="58"/>
        <v>20427.168000000001</v>
      </c>
      <c r="AB20" s="40">
        <f t="shared" ref="AB20:AG20" si="59">3.89*12*AB35</f>
        <v>20837.951999999997</v>
      </c>
      <c r="AC20" s="40">
        <f t="shared" si="59"/>
        <v>30229.968000000001</v>
      </c>
      <c r="AD20" s="40">
        <f t="shared" si="59"/>
        <v>21090.024000000001</v>
      </c>
      <c r="AE20" s="40">
        <f t="shared" si="59"/>
        <v>21323.423999999999</v>
      </c>
      <c r="AF20" s="40">
        <f t="shared" si="59"/>
        <v>20907.971999999998</v>
      </c>
      <c r="AG20" s="40">
        <f t="shared" si="59"/>
        <v>20931.311999999998</v>
      </c>
      <c r="AH20" s="40">
        <f t="shared" ref="AH20:AM20" si="60">3.89*12*AH35</f>
        <v>20777.268</v>
      </c>
      <c r="AI20" s="40">
        <f t="shared" si="60"/>
        <v>20940.648000000001</v>
      </c>
      <c r="AJ20" s="40">
        <f t="shared" si="60"/>
        <v>20837.951999999997</v>
      </c>
      <c r="AK20" s="40">
        <f t="shared" si="60"/>
        <v>21113.364000000001</v>
      </c>
      <c r="AL20" s="40">
        <f t="shared" si="60"/>
        <v>21752.880000000001</v>
      </c>
      <c r="AM20" s="40">
        <f t="shared" si="60"/>
        <v>21225.396000000001</v>
      </c>
      <c r="AN20" s="40">
        <f t="shared" ref="AN20:AO20" si="61">3.89*12*AN35</f>
        <v>21122.7</v>
      </c>
      <c r="AO20" s="40">
        <f t="shared" si="61"/>
        <v>22149.66</v>
      </c>
      <c r="AP20" s="40">
        <f t="shared" ref="AP20" si="62">3.89*12*AP35</f>
        <v>22397.064000000002</v>
      </c>
    </row>
    <row r="21" spans="1:42" s="1" customFormat="1">
      <c r="A21" s="38" t="s">
        <v>36</v>
      </c>
      <c r="B21" s="38"/>
      <c r="C21" s="38"/>
      <c r="D21" s="38"/>
      <c r="E21" s="38"/>
      <c r="F21" s="38"/>
      <c r="G21" s="39" t="s">
        <v>4</v>
      </c>
      <c r="H21" s="40">
        <v>0</v>
      </c>
      <c r="I21" s="40">
        <f>0*12*I35</f>
        <v>0</v>
      </c>
      <c r="J21" s="40">
        <f t="shared" ref="J21:L21" si="63">0*12*J35</f>
        <v>0</v>
      </c>
      <c r="K21" s="40">
        <f>0*12*K35</f>
        <v>0</v>
      </c>
      <c r="L21" s="40">
        <f t="shared" si="63"/>
        <v>0</v>
      </c>
      <c r="M21" s="40">
        <f>0*12*M35</f>
        <v>0</v>
      </c>
      <c r="N21" s="40">
        <f t="shared" ref="N21" si="64">0*12*N35</f>
        <v>0</v>
      </c>
      <c r="O21" s="40" t="s">
        <v>4</v>
      </c>
      <c r="P21" s="40">
        <v>4.7</v>
      </c>
      <c r="Q21" s="40">
        <f t="shared" ref="Q21:R21" si="65">4.7*12*Q35</f>
        <v>18600.72</v>
      </c>
      <c r="R21" s="40">
        <f t="shared" si="65"/>
        <v>29322.36</v>
      </c>
      <c r="S21" s="40">
        <f t="shared" ref="S21:U21" si="66">4.7*12*S35</f>
        <v>29113.680000000004</v>
      </c>
      <c r="T21" s="40">
        <f t="shared" si="66"/>
        <v>47889.240000000005</v>
      </c>
      <c r="U21" s="40">
        <f t="shared" si="66"/>
        <v>29198.280000000006</v>
      </c>
      <c r="V21" s="40">
        <f t="shared" ref="V21:AA21" si="67">4.7*12*V35</f>
        <v>27793.920000000002</v>
      </c>
      <c r="W21" s="40">
        <f t="shared" si="67"/>
        <v>27077.640000000003</v>
      </c>
      <c r="X21" s="40">
        <f t="shared" si="67"/>
        <v>42243.600000000006</v>
      </c>
      <c r="Y21" s="40">
        <f t="shared" si="67"/>
        <v>8832.24</v>
      </c>
      <c r="Z21" s="40">
        <f t="shared" si="67"/>
        <v>32915.040000000008</v>
      </c>
      <c r="AA21" s="40">
        <f t="shared" si="67"/>
        <v>24680.640000000003</v>
      </c>
      <c r="AB21" s="40">
        <f t="shared" ref="AB21:AG21" si="68">4.7*12*AB35</f>
        <v>25176.960000000003</v>
      </c>
      <c r="AC21" s="40">
        <f t="shared" si="68"/>
        <v>36524.640000000007</v>
      </c>
      <c r="AD21" s="40">
        <f t="shared" si="68"/>
        <v>25481.520000000004</v>
      </c>
      <c r="AE21" s="40">
        <f t="shared" si="68"/>
        <v>25763.520000000004</v>
      </c>
      <c r="AF21" s="40">
        <f t="shared" si="68"/>
        <v>25261.56</v>
      </c>
      <c r="AG21" s="40">
        <f t="shared" si="68"/>
        <v>25289.760000000002</v>
      </c>
      <c r="AH21" s="40">
        <f t="shared" ref="AH21:AM21" si="69">4.7*12*AH35</f>
        <v>25103.640000000003</v>
      </c>
      <c r="AI21" s="40">
        <f t="shared" si="69"/>
        <v>25301.040000000005</v>
      </c>
      <c r="AJ21" s="40">
        <f t="shared" si="69"/>
        <v>25176.960000000003</v>
      </c>
      <c r="AK21" s="40">
        <f t="shared" si="69"/>
        <v>25509.720000000005</v>
      </c>
      <c r="AL21" s="40">
        <f t="shared" si="69"/>
        <v>26282.400000000001</v>
      </c>
      <c r="AM21" s="40">
        <f t="shared" si="69"/>
        <v>25645.08</v>
      </c>
      <c r="AN21" s="40">
        <f t="shared" ref="AN21:AO21" si="70">4.7*12*AN35</f>
        <v>25521.000000000004</v>
      </c>
      <c r="AO21" s="40">
        <f t="shared" si="70"/>
        <v>26761.800000000003</v>
      </c>
      <c r="AP21" s="40">
        <f t="shared" ref="AP21" si="71">4.7*12*AP35</f>
        <v>27060.720000000005</v>
      </c>
    </row>
    <row r="22" spans="1:42" s="1" customFormat="1" ht="13.5" customHeight="1">
      <c r="A22" s="41" t="s">
        <v>10</v>
      </c>
      <c r="B22" s="41"/>
      <c r="C22" s="41"/>
      <c r="D22" s="41"/>
      <c r="E22" s="41"/>
      <c r="F22" s="41"/>
      <c r="G22" s="35"/>
      <c r="H22" s="47">
        <f t="shared" ref="H22" si="72">SUM(H23:H27)</f>
        <v>1.94</v>
      </c>
      <c r="I22" s="47">
        <f t="shared" ref="I22:J22" si="73">SUM(I23:I27)</f>
        <v>9528.5040000000008</v>
      </c>
      <c r="J22" s="47">
        <f t="shared" si="73"/>
        <v>9600.6720000000005</v>
      </c>
      <c r="K22" s="47">
        <f t="shared" ref="K22:N22" si="74">SUM(K23:K27)</f>
        <v>9365.5440000000017</v>
      </c>
      <c r="L22" s="47">
        <f t="shared" si="74"/>
        <v>11630.688000000002</v>
      </c>
      <c r="M22" s="47">
        <f t="shared" si="74"/>
        <v>12010.152</v>
      </c>
      <c r="N22" s="47">
        <f t="shared" si="74"/>
        <v>10042.992</v>
      </c>
      <c r="O22" s="37"/>
      <c r="P22" s="47">
        <v>1.9</v>
      </c>
      <c r="Q22" s="47">
        <f t="shared" ref="Q22:R22" si="75">SUM(Q23:Q27)</f>
        <v>7519.4400000000005</v>
      </c>
      <c r="R22" s="47">
        <f t="shared" si="75"/>
        <v>11853.72</v>
      </c>
      <c r="S22" s="47">
        <f t="shared" ref="S22:U22" si="76">SUM(S23:S27)</f>
        <v>11769.36</v>
      </c>
      <c r="T22" s="47">
        <f t="shared" si="76"/>
        <v>19359.48</v>
      </c>
      <c r="U22" s="47">
        <f t="shared" si="76"/>
        <v>11803.560000000001</v>
      </c>
      <c r="V22" s="47">
        <f t="shared" ref="V22:AA22" si="77">SUM(V23:V27)</f>
        <v>11235.84</v>
      </c>
      <c r="W22" s="47">
        <f t="shared" si="77"/>
        <v>10946.28</v>
      </c>
      <c r="X22" s="47">
        <f t="shared" si="77"/>
        <v>17077.2</v>
      </c>
      <c r="Y22" s="47">
        <f t="shared" si="77"/>
        <v>3570.4799999999996</v>
      </c>
      <c r="Z22" s="47">
        <f t="shared" si="77"/>
        <v>13306.08</v>
      </c>
      <c r="AA22" s="47">
        <f t="shared" si="77"/>
        <v>9977.2799999999988</v>
      </c>
      <c r="AB22" s="47">
        <f t="shared" ref="AB22:AG22" si="78">SUM(AB23:AB27)</f>
        <v>10177.919999999998</v>
      </c>
      <c r="AC22" s="47">
        <f t="shared" si="78"/>
        <v>14765.280000000002</v>
      </c>
      <c r="AD22" s="47">
        <f t="shared" si="78"/>
        <v>10301.040000000001</v>
      </c>
      <c r="AE22" s="47">
        <f t="shared" si="78"/>
        <v>10415.040000000001</v>
      </c>
      <c r="AF22" s="47">
        <f t="shared" si="78"/>
        <v>10212.119999999999</v>
      </c>
      <c r="AG22" s="47">
        <f t="shared" si="78"/>
        <v>10223.52</v>
      </c>
      <c r="AH22" s="47">
        <f t="shared" ref="AH22:AM22" si="79">SUM(AH23:AH27)</f>
        <v>10148.280000000001</v>
      </c>
      <c r="AI22" s="47">
        <f t="shared" si="79"/>
        <v>10228.080000000002</v>
      </c>
      <c r="AJ22" s="47">
        <f t="shared" si="79"/>
        <v>10177.919999999998</v>
      </c>
      <c r="AK22" s="47">
        <f t="shared" si="79"/>
        <v>10312.44</v>
      </c>
      <c r="AL22" s="47">
        <f t="shared" si="79"/>
        <v>10624.8</v>
      </c>
      <c r="AM22" s="47">
        <f t="shared" si="79"/>
        <v>10367.16</v>
      </c>
      <c r="AN22" s="47">
        <f t="shared" ref="AN22:AO22" si="80">SUM(AN23:AN27)</f>
        <v>10317</v>
      </c>
      <c r="AO22" s="47">
        <f t="shared" si="80"/>
        <v>10818.6</v>
      </c>
      <c r="AP22" s="47">
        <f t="shared" ref="AP22" si="81">SUM(AP23:AP27)</f>
        <v>10939.44</v>
      </c>
    </row>
    <row r="23" spans="1:42" s="1" customFormat="1">
      <c r="A23" s="42" t="s">
        <v>38</v>
      </c>
      <c r="B23" s="38"/>
      <c r="C23" s="38"/>
      <c r="D23" s="38"/>
      <c r="E23" s="38"/>
      <c r="F23" s="38"/>
      <c r="G23" s="39" t="s">
        <v>4</v>
      </c>
      <c r="H23" s="40">
        <v>1.02</v>
      </c>
      <c r="I23" s="40">
        <f>1.02*12*I35</f>
        <v>5009.8320000000003</v>
      </c>
      <c r="J23" s="40">
        <f t="shared" ref="J23:L23" si="82">1.02*12*J35</f>
        <v>5047.7759999999998</v>
      </c>
      <c r="K23" s="40">
        <f>1.02*12*K35</f>
        <v>4924.152</v>
      </c>
      <c r="L23" s="40">
        <f t="shared" si="82"/>
        <v>6115.1040000000003</v>
      </c>
      <c r="M23" s="40">
        <f>1.02*12*M35</f>
        <v>6314.616</v>
      </c>
      <c r="N23" s="40">
        <f t="shared" ref="N23" si="83">1.02*12*N35</f>
        <v>5280.3360000000002</v>
      </c>
      <c r="O23" s="40" t="s">
        <v>4</v>
      </c>
      <c r="P23" s="40">
        <v>1.02</v>
      </c>
      <c r="Q23" s="40">
        <f t="shared" ref="Q23:R23" si="84">1.02*12*Q35</f>
        <v>4036.7520000000004</v>
      </c>
      <c r="R23" s="40">
        <f t="shared" si="84"/>
        <v>6363.576</v>
      </c>
      <c r="S23" s="40">
        <f t="shared" ref="S23:U23" si="85">1.02*12*S35</f>
        <v>6318.2880000000005</v>
      </c>
      <c r="T23" s="40">
        <f t="shared" si="85"/>
        <v>10392.984</v>
      </c>
      <c r="U23" s="40">
        <f t="shared" si="85"/>
        <v>6336.648000000001</v>
      </c>
      <c r="V23" s="40">
        <f t="shared" ref="V23:AA23" si="86">1.02*12*V35</f>
        <v>6031.8720000000003</v>
      </c>
      <c r="W23" s="40">
        <f t="shared" si="86"/>
        <v>5876.424</v>
      </c>
      <c r="X23" s="40">
        <f t="shared" si="86"/>
        <v>9167.76</v>
      </c>
      <c r="Y23" s="40">
        <f t="shared" si="86"/>
        <v>1916.7839999999999</v>
      </c>
      <c r="Z23" s="40">
        <f t="shared" si="86"/>
        <v>7143.2640000000001</v>
      </c>
      <c r="AA23" s="40">
        <f t="shared" si="86"/>
        <v>5356.2240000000002</v>
      </c>
      <c r="AB23" s="40">
        <f t="shared" ref="AB23:AG23" si="87">1.02*12*AB35</f>
        <v>5463.9359999999997</v>
      </c>
      <c r="AC23" s="40">
        <f t="shared" si="87"/>
        <v>7926.6240000000007</v>
      </c>
      <c r="AD23" s="40">
        <f t="shared" si="87"/>
        <v>5530.0320000000002</v>
      </c>
      <c r="AE23" s="40">
        <f t="shared" si="87"/>
        <v>5591.232</v>
      </c>
      <c r="AF23" s="40">
        <f t="shared" si="87"/>
        <v>5482.2959999999994</v>
      </c>
      <c r="AG23" s="40">
        <f t="shared" si="87"/>
        <v>5488.4160000000002</v>
      </c>
      <c r="AH23" s="40">
        <f t="shared" ref="AH23:AM23" si="88">1.02*12*AH35</f>
        <v>5448.0240000000003</v>
      </c>
      <c r="AI23" s="40">
        <f t="shared" si="88"/>
        <v>5490.8640000000005</v>
      </c>
      <c r="AJ23" s="40">
        <f t="shared" si="88"/>
        <v>5463.9359999999997</v>
      </c>
      <c r="AK23" s="40">
        <f t="shared" si="88"/>
        <v>5536.152</v>
      </c>
      <c r="AL23" s="40">
        <f t="shared" si="88"/>
        <v>5703.84</v>
      </c>
      <c r="AM23" s="40">
        <f t="shared" si="88"/>
        <v>5565.5280000000002</v>
      </c>
      <c r="AN23" s="40">
        <f t="shared" ref="AN23:AO23" si="89">1.02*12*AN35</f>
        <v>5538.6</v>
      </c>
      <c r="AO23" s="40">
        <f t="shared" si="89"/>
        <v>5807.88</v>
      </c>
      <c r="AP23" s="40">
        <f t="shared" ref="AP23" si="90">1.02*12*AP35</f>
        <v>5872.7520000000004</v>
      </c>
    </row>
    <row r="24" spans="1:42" s="1" customFormat="1">
      <c r="A24" s="42" t="s">
        <v>28</v>
      </c>
      <c r="B24" s="38"/>
      <c r="C24" s="38"/>
      <c r="D24" s="38"/>
      <c r="E24" s="38"/>
      <c r="F24" s="38"/>
      <c r="G24" s="39" t="s">
        <v>3</v>
      </c>
      <c r="H24" s="40">
        <v>0</v>
      </c>
      <c r="I24" s="40">
        <f>0*1242*I35</f>
        <v>0</v>
      </c>
      <c r="J24" s="40">
        <f t="shared" ref="J24:L24" si="91">0*1242*J35</f>
        <v>0</v>
      </c>
      <c r="K24" s="40">
        <f>0*1242*K35</f>
        <v>0</v>
      </c>
      <c r="L24" s="40">
        <f t="shared" si="91"/>
        <v>0</v>
      </c>
      <c r="M24" s="40">
        <f>0*1242*M35</f>
        <v>0</v>
      </c>
      <c r="N24" s="40">
        <f t="shared" ref="N24" si="92">0*1242*N35</f>
        <v>0</v>
      </c>
      <c r="O24" s="40" t="s">
        <v>3</v>
      </c>
      <c r="P24" s="40">
        <v>0</v>
      </c>
      <c r="Q24" s="40">
        <f t="shared" ref="Q24:R24" si="93">0*12*Q35</f>
        <v>0</v>
      </c>
      <c r="R24" s="40">
        <f t="shared" si="93"/>
        <v>0</v>
      </c>
      <c r="S24" s="40">
        <f t="shared" ref="S24:U24" si="94">0*12*S35</f>
        <v>0</v>
      </c>
      <c r="T24" s="40">
        <f t="shared" si="94"/>
        <v>0</v>
      </c>
      <c r="U24" s="40">
        <f t="shared" si="94"/>
        <v>0</v>
      </c>
      <c r="V24" s="40">
        <f t="shared" ref="V24:AA24" si="95">0*12*V35</f>
        <v>0</v>
      </c>
      <c r="W24" s="40">
        <f t="shared" si="95"/>
        <v>0</v>
      </c>
      <c r="X24" s="40">
        <f t="shared" si="95"/>
        <v>0</v>
      </c>
      <c r="Y24" s="40">
        <f t="shared" si="95"/>
        <v>0</v>
      </c>
      <c r="Z24" s="40">
        <f t="shared" si="95"/>
        <v>0</v>
      </c>
      <c r="AA24" s="40">
        <f t="shared" si="95"/>
        <v>0</v>
      </c>
      <c r="AB24" s="40">
        <f t="shared" ref="AB24:AG24" si="96">0*12*AB35</f>
        <v>0</v>
      </c>
      <c r="AC24" s="40">
        <f t="shared" si="96"/>
        <v>0</v>
      </c>
      <c r="AD24" s="40">
        <f t="shared" si="96"/>
        <v>0</v>
      </c>
      <c r="AE24" s="40">
        <f t="shared" si="96"/>
        <v>0</v>
      </c>
      <c r="AF24" s="40">
        <f t="shared" si="96"/>
        <v>0</v>
      </c>
      <c r="AG24" s="40">
        <f t="shared" si="96"/>
        <v>0</v>
      </c>
      <c r="AH24" s="40">
        <f t="shared" ref="AH24:AM24" si="97">0*12*AH35</f>
        <v>0</v>
      </c>
      <c r="AI24" s="40">
        <f t="shared" si="97"/>
        <v>0</v>
      </c>
      <c r="AJ24" s="40">
        <f t="shared" si="97"/>
        <v>0</v>
      </c>
      <c r="AK24" s="40">
        <f t="shared" si="97"/>
        <v>0</v>
      </c>
      <c r="AL24" s="40">
        <f t="shared" si="97"/>
        <v>0</v>
      </c>
      <c r="AM24" s="40">
        <f t="shared" si="97"/>
        <v>0</v>
      </c>
      <c r="AN24" s="40">
        <f t="shared" ref="AN24:AO24" si="98">0*12*AN35</f>
        <v>0</v>
      </c>
      <c r="AO24" s="40">
        <f t="shared" si="98"/>
        <v>0</v>
      </c>
      <c r="AP24" s="40">
        <f t="shared" ref="AP24" si="99">0*12*AP35</f>
        <v>0</v>
      </c>
    </row>
    <row r="25" spans="1:42" s="1" customFormat="1" ht="25.5" customHeight="1">
      <c r="A25" s="42" t="s">
        <v>29</v>
      </c>
      <c r="B25" s="42"/>
      <c r="C25" s="42"/>
      <c r="D25" s="42"/>
      <c r="E25" s="42"/>
      <c r="F25" s="42"/>
      <c r="G25" s="39" t="s">
        <v>8</v>
      </c>
      <c r="H25" s="40">
        <v>0</v>
      </c>
      <c r="I25" s="40">
        <f>0*12*I35</f>
        <v>0</v>
      </c>
      <c r="J25" s="40">
        <f t="shared" ref="J25:L25" si="100">0*12*J35</f>
        <v>0</v>
      </c>
      <c r="K25" s="40">
        <f>0*12*K35</f>
        <v>0</v>
      </c>
      <c r="L25" s="40">
        <f t="shared" si="100"/>
        <v>0</v>
      </c>
      <c r="M25" s="40">
        <f>0*12*M35</f>
        <v>0</v>
      </c>
      <c r="N25" s="40">
        <f t="shared" ref="N25" si="101">0*12*N35</f>
        <v>0</v>
      </c>
      <c r="O25" s="40" t="s">
        <v>8</v>
      </c>
      <c r="P25" s="40">
        <v>0</v>
      </c>
      <c r="Q25" s="40">
        <f t="shared" ref="Q25:R25" si="102">0*12*Q35</f>
        <v>0</v>
      </c>
      <c r="R25" s="40">
        <f t="shared" si="102"/>
        <v>0</v>
      </c>
      <c r="S25" s="40">
        <f t="shared" ref="S25:U25" si="103">0*12*S35</f>
        <v>0</v>
      </c>
      <c r="T25" s="40">
        <f t="shared" si="103"/>
        <v>0</v>
      </c>
      <c r="U25" s="40">
        <f t="shared" si="103"/>
        <v>0</v>
      </c>
      <c r="V25" s="40">
        <f t="shared" ref="V25:AA25" si="104">0*12*V35</f>
        <v>0</v>
      </c>
      <c r="W25" s="40">
        <f t="shared" si="104"/>
        <v>0</v>
      </c>
      <c r="X25" s="40">
        <f t="shared" si="104"/>
        <v>0</v>
      </c>
      <c r="Y25" s="40">
        <f t="shared" si="104"/>
        <v>0</v>
      </c>
      <c r="Z25" s="40">
        <f t="shared" si="104"/>
        <v>0</v>
      </c>
      <c r="AA25" s="40">
        <f t="shared" si="104"/>
        <v>0</v>
      </c>
      <c r="AB25" s="40">
        <f t="shared" ref="AB25:AG25" si="105">0*12*AB35</f>
        <v>0</v>
      </c>
      <c r="AC25" s="40">
        <f t="shared" si="105"/>
        <v>0</v>
      </c>
      <c r="AD25" s="40">
        <f t="shared" si="105"/>
        <v>0</v>
      </c>
      <c r="AE25" s="40">
        <f t="shared" si="105"/>
        <v>0</v>
      </c>
      <c r="AF25" s="40">
        <f t="shared" si="105"/>
        <v>0</v>
      </c>
      <c r="AG25" s="40">
        <f t="shared" si="105"/>
        <v>0</v>
      </c>
      <c r="AH25" s="40">
        <f t="shared" ref="AH25:AM25" si="106">0*12*AH35</f>
        <v>0</v>
      </c>
      <c r="AI25" s="40">
        <f t="shared" si="106"/>
        <v>0</v>
      </c>
      <c r="AJ25" s="40">
        <f t="shared" si="106"/>
        <v>0</v>
      </c>
      <c r="AK25" s="40">
        <f t="shared" si="106"/>
        <v>0</v>
      </c>
      <c r="AL25" s="40">
        <f t="shared" si="106"/>
        <v>0</v>
      </c>
      <c r="AM25" s="40">
        <f t="shared" si="106"/>
        <v>0</v>
      </c>
      <c r="AN25" s="40">
        <f t="shared" ref="AN25:AO25" si="107">0*12*AN35</f>
        <v>0</v>
      </c>
      <c r="AO25" s="40">
        <f t="shared" si="107"/>
        <v>0</v>
      </c>
      <c r="AP25" s="40">
        <f t="shared" ref="AP25" si="108">0*12*AP35</f>
        <v>0</v>
      </c>
    </row>
    <row r="26" spans="1:42" s="1" customFormat="1" ht="38.25" customHeight="1">
      <c r="A26" s="42" t="s">
        <v>30</v>
      </c>
      <c r="B26" s="42"/>
      <c r="C26" s="42"/>
      <c r="D26" s="42"/>
      <c r="E26" s="42"/>
      <c r="F26" s="42"/>
      <c r="G26" s="43" t="s">
        <v>9</v>
      </c>
      <c r="H26" s="40">
        <f>0.03+0.01</f>
        <v>0.04</v>
      </c>
      <c r="I26" s="40">
        <f>0.04*12*I35</f>
        <v>196.464</v>
      </c>
      <c r="J26" s="40">
        <f t="shared" ref="J26:L26" si="109">0.04*12*J35</f>
        <v>197.95199999999997</v>
      </c>
      <c r="K26" s="40">
        <f>0.04*12*K35</f>
        <v>193.10399999999998</v>
      </c>
      <c r="L26" s="40">
        <f t="shared" si="109"/>
        <v>239.80799999999999</v>
      </c>
      <c r="M26" s="40">
        <f>0.04*12*M35</f>
        <v>247.63199999999998</v>
      </c>
      <c r="N26" s="40">
        <f t="shared" ref="N26" si="110">0.04*12*N35</f>
        <v>207.07199999999997</v>
      </c>
      <c r="O26" s="44" t="s">
        <v>9</v>
      </c>
      <c r="P26" s="40">
        <v>0.04</v>
      </c>
      <c r="Q26" s="40">
        <f t="shared" ref="Q26:R26" si="111">0.04*12*Q35</f>
        <v>158.304</v>
      </c>
      <c r="R26" s="40">
        <f t="shared" si="111"/>
        <v>249.55199999999999</v>
      </c>
      <c r="S26" s="40">
        <f t="shared" ref="S26:U26" si="112">0.04*12*S35</f>
        <v>247.77600000000001</v>
      </c>
      <c r="T26" s="40">
        <f t="shared" si="112"/>
        <v>407.56799999999998</v>
      </c>
      <c r="U26" s="40">
        <f t="shared" si="112"/>
        <v>248.49600000000001</v>
      </c>
      <c r="V26" s="40">
        <f t="shared" ref="V26:AA26" si="113">0.04*12*V35</f>
        <v>236.54399999999998</v>
      </c>
      <c r="W26" s="40">
        <f t="shared" si="113"/>
        <v>230.44800000000001</v>
      </c>
      <c r="X26" s="40">
        <f t="shared" si="113"/>
        <v>359.52</v>
      </c>
      <c r="Y26" s="40">
        <f t="shared" si="113"/>
        <v>75.167999999999992</v>
      </c>
      <c r="Z26" s="40">
        <f t="shared" si="113"/>
        <v>280.12799999999999</v>
      </c>
      <c r="AA26" s="40">
        <f t="shared" si="113"/>
        <v>210.048</v>
      </c>
      <c r="AB26" s="40">
        <f t="shared" ref="AB26:AG26" si="114">0.04*12*AB35</f>
        <v>214.27199999999999</v>
      </c>
      <c r="AC26" s="40">
        <f t="shared" si="114"/>
        <v>310.84800000000001</v>
      </c>
      <c r="AD26" s="40">
        <f t="shared" si="114"/>
        <v>216.864</v>
      </c>
      <c r="AE26" s="40">
        <f t="shared" si="114"/>
        <v>219.26400000000001</v>
      </c>
      <c r="AF26" s="40">
        <f t="shared" si="114"/>
        <v>214.99199999999999</v>
      </c>
      <c r="AG26" s="40">
        <f t="shared" si="114"/>
        <v>215.23199999999997</v>
      </c>
      <c r="AH26" s="40">
        <f t="shared" ref="AH26:AM26" si="115">0.04*12*AH35</f>
        <v>213.648</v>
      </c>
      <c r="AI26" s="40">
        <f t="shared" si="115"/>
        <v>215.328</v>
      </c>
      <c r="AJ26" s="40">
        <f t="shared" si="115"/>
        <v>214.27199999999999</v>
      </c>
      <c r="AK26" s="40">
        <f t="shared" si="115"/>
        <v>217.10399999999998</v>
      </c>
      <c r="AL26" s="40">
        <f t="shared" si="115"/>
        <v>223.67999999999998</v>
      </c>
      <c r="AM26" s="40">
        <f t="shared" si="115"/>
        <v>218.256</v>
      </c>
      <c r="AN26" s="40">
        <f t="shared" ref="AN26:AO26" si="116">0.04*12*AN35</f>
        <v>217.2</v>
      </c>
      <c r="AO26" s="40">
        <f t="shared" si="116"/>
        <v>227.76</v>
      </c>
      <c r="AP26" s="40">
        <f t="shared" ref="AP26" si="117">0.04*12*AP35</f>
        <v>230.304</v>
      </c>
    </row>
    <row r="27" spans="1:42" s="1" customFormat="1" ht="85.5" customHeight="1">
      <c r="A27" s="42" t="s">
        <v>47</v>
      </c>
      <c r="B27" s="42"/>
      <c r="C27" s="42"/>
      <c r="D27" s="42"/>
      <c r="E27" s="42"/>
      <c r="F27" s="42"/>
      <c r="G27" s="39" t="s">
        <v>8</v>
      </c>
      <c r="H27" s="40">
        <f>0.32+0.18+0.38</f>
        <v>0.88</v>
      </c>
      <c r="I27" s="40">
        <f>0.88*12*I35</f>
        <v>4322.2080000000005</v>
      </c>
      <c r="J27" s="40">
        <f t="shared" ref="J27:L27" si="118">0.88*12*J35</f>
        <v>4354.9440000000004</v>
      </c>
      <c r="K27" s="40">
        <f>0.88*12*K35</f>
        <v>4248.2880000000005</v>
      </c>
      <c r="L27" s="40">
        <f t="shared" si="118"/>
        <v>5275.7760000000007</v>
      </c>
      <c r="M27" s="40">
        <f>0.88*12*M35</f>
        <v>5447.9040000000005</v>
      </c>
      <c r="N27" s="40">
        <f t="shared" ref="N27" si="119">0.88*12*N35</f>
        <v>4555.5839999999998</v>
      </c>
      <c r="O27" s="40" t="s">
        <v>8</v>
      </c>
      <c r="P27" s="40">
        <v>0.84</v>
      </c>
      <c r="Q27" s="40">
        <f t="shared" ref="Q27:S27" si="120">0.84*12*Q35</f>
        <v>3324.384</v>
      </c>
      <c r="R27" s="40">
        <f t="shared" si="120"/>
        <v>5240.5919999999996</v>
      </c>
      <c r="S27" s="40">
        <f t="shared" si="120"/>
        <v>5203.2960000000003</v>
      </c>
      <c r="T27" s="40">
        <f t="shared" ref="T27:Y27" si="121">0.84*12*T35</f>
        <v>8558.9279999999999</v>
      </c>
      <c r="U27" s="40">
        <f t="shared" si="121"/>
        <v>5218.4160000000002</v>
      </c>
      <c r="V27" s="40">
        <f t="shared" si="121"/>
        <v>4967.424</v>
      </c>
      <c r="W27" s="40">
        <f t="shared" si="121"/>
        <v>4839.4080000000004</v>
      </c>
      <c r="X27" s="40">
        <f t="shared" si="121"/>
        <v>7549.92</v>
      </c>
      <c r="Y27" s="40">
        <f t="shared" si="121"/>
        <v>1578.528</v>
      </c>
      <c r="Z27" s="40">
        <f t="shared" ref="Z27:AE27" si="122">0.84*12*Z35</f>
        <v>5882.6880000000001</v>
      </c>
      <c r="AA27" s="40">
        <f t="shared" si="122"/>
        <v>4411.0079999999998</v>
      </c>
      <c r="AB27" s="40">
        <f t="shared" si="122"/>
        <v>4499.7119999999995</v>
      </c>
      <c r="AC27" s="40">
        <f t="shared" si="122"/>
        <v>6527.808</v>
      </c>
      <c r="AD27" s="40">
        <f t="shared" si="122"/>
        <v>4554.1440000000002</v>
      </c>
      <c r="AE27" s="40">
        <f t="shared" si="122"/>
        <v>4604.5439999999999</v>
      </c>
      <c r="AF27" s="40">
        <f t="shared" ref="AF27:AK27" si="123">0.84*12*AF35</f>
        <v>4514.8319999999994</v>
      </c>
      <c r="AG27" s="40">
        <f t="shared" si="123"/>
        <v>4519.8719999999994</v>
      </c>
      <c r="AH27" s="40">
        <f t="shared" si="123"/>
        <v>4486.6080000000002</v>
      </c>
      <c r="AI27" s="40">
        <f t="shared" si="123"/>
        <v>4521.8879999999999</v>
      </c>
      <c r="AJ27" s="40">
        <f t="shared" si="123"/>
        <v>4499.7119999999995</v>
      </c>
      <c r="AK27" s="40">
        <f t="shared" si="123"/>
        <v>4559.1840000000002</v>
      </c>
      <c r="AL27" s="40">
        <f t="shared" ref="AL27:AN27" si="124">0.84*12*AL35</f>
        <v>4697.28</v>
      </c>
      <c r="AM27" s="40">
        <f t="shared" si="124"/>
        <v>4583.3760000000002</v>
      </c>
      <c r="AN27" s="40">
        <f t="shared" si="124"/>
        <v>4561.2</v>
      </c>
      <c r="AO27" s="40">
        <f t="shared" ref="AO27:AP27" si="125">0.84*12*AO35</f>
        <v>4782.96</v>
      </c>
      <c r="AP27" s="40">
        <f t="shared" si="125"/>
        <v>4836.384</v>
      </c>
    </row>
    <row r="28" spans="1:42" s="1" customFormat="1">
      <c r="A28" s="34" t="s">
        <v>7</v>
      </c>
      <c r="B28" s="34"/>
      <c r="C28" s="34"/>
      <c r="D28" s="34"/>
      <c r="E28" s="34"/>
      <c r="F28" s="34"/>
      <c r="G28" s="35"/>
      <c r="H28" s="47">
        <f t="shared" ref="H28" si="126">SUM(H29:H33)</f>
        <v>11.659999999999997</v>
      </c>
      <c r="I28" s="47">
        <f t="shared" ref="I28:J28" si="127">SUM(I29:I33)</f>
        <v>57269.255999999994</v>
      </c>
      <c r="J28" s="47">
        <f t="shared" si="127"/>
        <v>57703.007999999994</v>
      </c>
      <c r="K28" s="47">
        <f t="shared" ref="K28:N28" si="128">SUM(K29:K33)</f>
        <v>56289.815999999999</v>
      </c>
      <c r="L28" s="47">
        <f t="shared" si="128"/>
        <v>69904.031999999992</v>
      </c>
      <c r="M28" s="47">
        <f t="shared" si="128"/>
        <v>72184.727999999974</v>
      </c>
      <c r="N28" s="47">
        <f t="shared" si="128"/>
        <v>60361.487999999983</v>
      </c>
      <c r="O28" s="37"/>
      <c r="P28" s="47">
        <v>9.370000000000001</v>
      </c>
      <c r="Q28" s="47">
        <f t="shared" ref="Q28:R28" si="129">SUM(Q29:Q33)</f>
        <v>37082.712</v>
      </c>
      <c r="R28" s="47">
        <f t="shared" si="129"/>
        <v>58457.555999999997</v>
      </c>
      <c r="S28" s="47">
        <f t="shared" ref="S28:U28" si="130">SUM(S29:S33)</f>
        <v>58041.527999999998</v>
      </c>
      <c r="T28" s="47">
        <f t="shared" si="130"/>
        <v>95472.804000000004</v>
      </c>
      <c r="U28" s="47">
        <f t="shared" si="130"/>
        <v>58210.188000000009</v>
      </c>
      <c r="V28" s="47">
        <f t="shared" ref="V28:AA28" si="131">SUM(V29:V33)</f>
        <v>55410.432000000001</v>
      </c>
      <c r="W28" s="47">
        <f t="shared" si="131"/>
        <v>53982.444000000003</v>
      </c>
      <c r="X28" s="47">
        <f t="shared" si="131"/>
        <v>84217.56</v>
      </c>
      <c r="Y28" s="47">
        <f t="shared" si="131"/>
        <v>17608.103999999999</v>
      </c>
      <c r="Z28" s="47">
        <f t="shared" si="131"/>
        <v>65619.984000000011</v>
      </c>
      <c r="AA28" s="47">
        <f t="shared" si="131"/>
        <v>49203.743999999999</v>
      </c>
      <c r="AB28" s="47">
        <f t="shared" ref="AB28:AG28" si="132">SUM(AB29:AB33)</f>
        <v>50193.216</v>
      </c>
      <c r="AC28" s="47">
        <f t="shared" si="132"/>
        <v>72816.144000000015</v>
      </c>
      <c r="AD28" s="47">
        <f t="shared" si="132"/>
        <v>50800.392</v>
      </c>
      <c r="AE28" s="47">
        <f t="shared" si="132"/>
        <v>51362.591999999997</v>
      </c>
      <c r="AF28" s="47">
        <f t="shared" si="132"/>
        <v>50361.875999999997</v>
      </c>
      <c r="AG28" s="47">
        <f t="shared" si="132"/>
        <v>50418.095999999998</v>
      </c>
      <c r="AH28" s="47">
        <f t="shared" ref="AH28:AM28" si="133">SUM(AH29:AH33)</f>
        <v>50047.044000000009</v>
      </c>
      <c r="AI28" s="47">
        <f t="shared" si="133"/>
        <v>50440.584000000003</v>
      </c>
      <c r="AJ28" s="47">
        <f t="shared" si="133"/>
        <v>50193.216</v>
      </c>
      <c r="AK28" s="47">
        <f t="shared" si="133"/>
        <v>50856.612000000008</v>
      </c>
      <c r="AL28" s="47">
        <f t="shared" si="133"/>
        <v>52397.04</v>
      </c>
      <c r="AM28" s="47">
        <f t="shared" si="133"/>
        <v>51126.467999999993</v>
      </c>
      <c r="AN28" s="47">
        <f t="shared" ref="AN28:AO28" si="134">SUM(AN29:AN33)</f>
        <v>50879.1</v>
      </c>
      <c r="AO28" s="47">
        <f t="shared" si="134"/>
        <v>53352.779999999992</v>
      </c>
      <c r="AP28" s="47">
        <f t="shared" ref="AP28" si="135">SUM(AP29:AP33)</f>
        <v>53948.712000000007</v>
      </c>
    </row>
    <row r="29" spans="1:42" s="1" customFormat="1" ht="193.5" customHeight="1">
      <c r="A29" s="42" t="s">
        <v>39</v>
      </c>
      <c r="B29" s="42"/>
      <c r="C29" s="42"/>
      <c r="D29" s="42"/>
      <c r="E29" s="42"/>
      <c r="F29" s="42"/>
      <c r="G29" s="43" t="s">
        <v>44</v>
      </c>
      <c r="H29" s="40">
        <f>0.49+0.35+2.46+2.46+0.81+0.1+0.13+0.14+0.1+0.03+0.02+0.04+0.01</f>
        <v>7.1399999999999988</v>
      </c>
      <c r="I29" s="40">
        <f>7.14*12*I35</f>
        <v>35068.824000000001</v>
      </c>
      <c r="J29" s="40">
        <f t="shared" ref="J29:L29" si="136">7.14*12*J35</f>
        <v>35334.431999999993</v>
      </c>
      <c r="K29" s="40">
        <f>7.14*12*K35</f>
        <v>34469.063999999998</v>
      </c>
      <c r="L29" s="40">
        <f t="shared" si="136"/>
        <v>42805.727999999996</v>
      </c>
      <c r="M29" s="40">
        <f>7.14*12*M35</f>
        <v>44202.311999999991</v>
      </c>
      <c r="N29" s="40">
        <f t="shared" ref="N29" si="137">7.14*12*N35</f>
        <v>36962.351999999992</v>
      </c>
      <c r="O29" s="44" t="s">
        <v>44</v>
      </c>
      <c r="P29" s="40">
        <v>5.91</v>
      </c>
      <c r="Q29" s="40">
        <f t="shared" ref="Q29:S29" si="138">5.91*12*Q35</f>
        <v>23389.416000000001</v>
      </c>
      <c r="R29" s="40">
        <f t="shared" si="138"/>
        <v>36871.307999999997</v>
      </c>
      <c r="S29" s="40">
        <f t="shared" si="138"/>
        <v>36608.904000000002</v>
      </c>
      <c r="T29" s="40">
        <f t="shared" ref="T29:Y29" si="139">5.91*12*T35</f>
        <v>60218.172000000006</v>
      </c>
      <c r="U29" s="40">
        <f t="shared" si="139"/>
        <v>36715.284000000007</v>
      </c>
      <c r="V29" s="40">
        <f t="shared" si="139"/>
        <v>34949.376000000004</v>
      </c>
      <c r="W29" s="40">
        <f t="shared" si="139"/>
        <v>34048.692000000003</v>
      </c>
      <c r="X29" s="40">
        <f t="shared" si="139"/>
        <v>53119.08</v>
      </c>
      <c r="Y29" s="40">
        <f t="shared" si="139"/>
        <v>11106.072</v>
      </c>
      <c r="Z29" s="40">
        <f t="shared" ref="Z29:AE29" si="140">5.91*12*Z35</f>
        <v>41388.912000000004</v>
      </c>
      <c r="AA29" s="40">
        <f t="shared" si="140"/>
        <v>31034.592000000001</v>
      </c>
      <c r="AB29" s="40">
        <f t="shared" si="140"/>
        <v>31658.687999999998</v>
      </c>
      <c r="AC29" s="40">
        <f t="shared" si="140"/>
        <v>45927.792000000001</v>
      </c>
      <c r="AD29" s="40">
        <f t="shared" si="140"/>
        <v>32041.656000000003</v>
      </c>
      <c r="AE29" s="40">
        <f t="shared" si="140"/>
        <v>32396.256000000001</v>
      </c>
      <c r="AF29" s="40">
        <f t="shared" ref="AF29:AK29" si="141">5.91*12*AF35</f>
        <v>31765.067999999999</v>
      </c>
      <c r="AG29" s="40">
        <f t="shared" si="141"/>
        <v>31800.527999999998</v>
      </c>
      <c r="AH29" s="40">
        <f t="shared" si="141"/>
        <v>31566.492000000002</v>
      </c>
      <c r="AI29" s="40">
        <f t="shared" si="141"/>
        <v>31814.712000000003</v>
      </c>
      <c r="AJ29" s="40">
        <f t="shared" si="141"/>
        <v>31658.687999999998</v>
      </c>
      <c r="AK29" s="40">
        <f t="shared" si="141"/>
        <v>32077.116000000002</v>
      </c>
      <c r="AL29" s="40">
        <f t="shared" ref="AL29:AN29" si="142">5.91*12*AL35</f>
        <v>33048.720000000001</v>
      </c>
      <c r="AM29" s="40">
        <f t="shared" si="142"/>
        <v>32247.324000000001</v>
      </c>
      <c r="AN29" s="40">
        <f t="shared" si="142"/>
        <v>32091.3</v>
      </c>
      <c r="AO29" s="40">
        <f t="shared" ref="AO29:AP29" si="143">5.91*12*AO35</f>
        <v>33651.54</v>
      </c>
      <c r="AP29" s="40">
        <f t="shared" si="143"/>
        <v>34027.416000000005</v>
      </c>
    </row>
    <row r="30" spans="1:42" s="1" customFormat="1" ht="86.25" customHeight="1">
      <c r="A30" s="38" t="s">
        <v>6</v>
      </c>
      <c r="B30" s="38"/>
      <c r="C30" s="38"/>
      <c r="D30" s="38"/>
      <c r="E30" s="38"/>
      <c r="F30" s="38"/>
      <c r="G30" s="43" t="s">
        <v>5</v>
      </c>
      <c r="H30" s="40">
        <v>1.4</v>
      </c>
      <c r="I30" s="40">
        <f>1.4*12*I35</f>
        <v>6876.2399999999989</v>
      </c>
      <c r="J30" s="40">
        <f t="shared" ref="J30:L30" si="144">1.4*12*J35</f>
        <v>6928.3199999999988</v>
      </c>
      <c r="K30" s="40">
        <f>1.4*12*K35</f>
        <v>6758.6399999999994</v>
      </c>
      <c r="L30" s="40">
        <f t="shared" si="144"/>
        <v>8393.2799999999988</v>
      </c>
      <c r="M30" s="40">
        <f>1.4*12*M35</f>
        <v>8667.119999999999</v>
      </c>
      <c r="N30" s="40">
        <f t="shared" ref="N30" si="145">1.4*12*N35</f>
        <v>7247.5199999999986</v>
      </c>
      <c r="O30" s="44" t="s">
        <v>5</v>
      </c>
      <c r="P30" s="40">
        <v>1.2</v>
      </c>
      <c r="Q30" s="40">
        <f t="shared" ref="Q30:S30" si="146">1.2*12*Q35</f>
        <v>4749.12</v>
      </c>
      <c r="R30" s="40">
        <f t="shared" si="146"/>
        <v>7486.5599999999986</v>
      </c>
      <c r="S30" s="40">
        <f t="shared" si="146"/>
        <v>7433.28</v>
      </c>
      <c r="T30" s="40">
        <f t="shared" ref="T30:Y30" si="147">1.2*12*T35</f>
        <v>12227.039999999999</v>
      </c>
      <c r="U30" s="40">
        <f t="shared" si="147"/>
        <v>7454.88</v>
      </c>
      <c r="V30" s="40">
        <f t="shared" si="147"/>
        <v>7096.32</v>
      </c>
      <c r="W30" s="40">
        <f t="shared" si="147"/>
        <v>6913.44</v>
      </c>
      <c r="X30" s="40">
        <f t="shared" si="147"/>
        <v>10785.599999999999</v>
      </c>
      <c r="Y30" s="40">
        <f t="shared" si="147"/>
        <v>2255.0399999999995</v>
      </c>
      <c r="Z30" s="40">
        <f t="shared" ref="Z30:AE30" si="148">1.2*12*Z35</f>
        <v>8403.84</v>
      </c>
      <c r="AA30" s="40">
        <f t="shared" si="148"/>
        <v>6301.44</v>
      </c>
      <c r="AB30" s="40">
        <f t="shared" si="148"/>
        <v>6428.1599999999989</v>
      </c>
      <c r="AC30" s="40">
        <f t="shared" si="148"/>
        <v>9325.4399999999987</v>
      </c>
      <c r="AD30" s="40">
        <f t="shared" si="148"/>
        <v>6505.9199999999992</v>
      </c>
      <c r="AE30" s="40">
        <f t="shared" si="148"/>
        <v>6577.9199999999992</v>
      </c>
      <c r="AF30" s="40">
        <f t="shared" ref="AF30:AK30" si="149">1.2*12*AF35</f>
        <v>6449.7599999999993</v>
      </c>
      <c r="AG30" s="40">
        <f t="shared" si="149"/>
        <v>6456.9599999999991</v>
      </c>
      <c r="AH30" s="40">
        <f t="shared" si="149"/>
        <v>6409.44</v>
      </c>
      <c r="AI30" s="40">
        <f t="shared" si="149"/>
        <v>6459.8399999999992</v>
      </c>
      <c r="AJ30" s="40">
        <f t="shared" si="149"/>
        <v>6428.1599999999989</v>
      </c>
      <c r="AK30" s="40">
        <f t="shared" si="149"/>
        <v>6513.12</v>
      </c>
      <c r="AL30" s="40">
        <f t="shared" ref="AL30:AN30" si="150">1.2*12*AL35</f>
        <v>6710.4</v>
      </c>
      <c r="AM30" s="40">
        <f t="shared" si="150"/>
        <v>6547.6799999999994</v>
      </c>
      <c r="AN30" s="40">
        <f t="shared" si="150"/>
        <v>6515.9999999999991</v>
      </c>
      <c r="AO30" s="40">
        <f t="shared" ref="AO30:AP30" si="151">1.2*12*AO35</f>
        <v>6832.7999999999993</v>
      </c>
      <c r="AP30" s="40">
        <f t="shared" si="151"/>
        <v>6909.12</v>
      </c>
    </row>
    <row r="31" spans="1:42" s="1" customFormat="1" ht="24">
      <c r="A31" s="38" t="s">
        <v>37</v>
      </c>
      <c r="B31" s="38"/>
      <c r="C31" s="38"/>
      <c r="D31" s="38"/>
      <c r="E31" s="38"/>
      <c r="F31" s="38"/>
      <c r="G31" s="45" t="s">
        <v>45</v>
      </c>
      <c r="H31" s="40">
        <f>0.51+0.3+0.22+0.12+0.17+0.22</f>
        <v>1.5399999999999998</v>
      </c>
      <c r="I31" s="40">
        <f>1.54*12*I35</f>
        <v>7563.8640000000005</v>
      </c>
      <c r="J31" s="40">
        <f t="shared" ref="J31:L31" si="152">1.54*12*J35</f>
        <v>7621.152</v>
      </c>
      <c r="K31" s="40">
        <f>1.54*12*K35</f>
        <v>7434.5040000000008</v>
      </c>
      <c r="L31" s="40">
        <f t="shared" si="152"/>
        <v>9232.6080000000002</v>
      </c>
      <c r="M31" s="40">
        <f>1.54*12*M35</f>
        <v>9533.8320000000003</v>
      </c>
      <c r="N31" s="40">
        <f t="shared" ref="N31" si="153">1.54*12*N35</f>
        <v>7972.2719999999999</v>
      </c>
      <c r="O31" s="46" t="s">
        <v>45</v>
      </c>
      <c r="P31" s="40">
        <v>1.1099999999999999</v>
      </c>
      <c r="Q31" s="40">
        <f t="shared" ref="Q31:S31" si="154">1.11*12*Q35</f>
        <v>4392.9360000000006</v>
      </c>
      <c r="R31" s="40">
        <f t="shared" si="154"/>
        <v>6925.0680000000002</v>
      </c>
      <c r="S31" s="40">
        <f t="shared" si="154"/>
        <v>6875.7840000000006</v>
      </c>
      <c r="T31" s="40">
        <f t="shared" ref="T31:Y31" si="155">1.11*12*T35</f>
        <v>11310.012000000001</v>
      </c>
      <c r="U31" s="40">
        <f t="shared" si="155"/>
        <v>6895.764000000001</v>
      </c>
      <c r="V31" s="40">
        <f t="shared" si="155"/>
        <v>6564.0960000000005</v>
      </c>
      <c r="W31" s="40">
        <f t="shared" si="155"/>
        <v>6394.9320000000007</v>
      </c>
      <c r="X31" s="40">
        <f t="shared" si="155"/>
        <v>9976.68</v>
      </c>
      <c r="Y31" s="40">
        <f t="shared" si="155"/>
        <v>2085.9119999999998</v>
      </c>
      <c r="Z31" s="40">
        <f t="shared" ref="Z31:AE31" si="156">1.11*12*Z35</f>
        <v>7773.5520000000006</v>
      </c>
      <c r="AA31" s="40">
        <f t="shared" si="156"/>
        <v>5828.8320000000003</v>
      </c>
      <c r="AB31" s="40">
        <f t="shared" si="156"/>
        <v>5946.0479999999998</v>
      </c>
      <c r="AC31" s="40">
        <f t="shared" si="156"/>
        <v>8626.0320000000011</v>
      </c>
      <c r="AD31" s="40">
        <f t="shared" si="156"/>
        <v>6017.9760000000006</v>
      </c>
      <c r="AE31" s="40">
        <f t="shared" si="156"/>
        <v>6084.576</v>
      </c>
      <c r="AF31" s="40">
        <f t="shared" ref="AF31:AK31" si="157">1.11*12*AF35</f>
        <v>5966.0280000000002</v>
      </c>
      <c r="AG31" s="40">
        <f t="shared" si="157"/>
        <v>5972.6880000000001</v>
      </c>
      <c r="AH31" s="40">
        <f t="shared" si="157"/>
        <v>5928.7320000000009</v>
      </c>
      <c r="AI31" s="40">
        <f t="shared" si="157"/>
        <v>5975.3520000000008</v>
      </c>
      <c r="AJ31" s="40">
        <f t="shared" si="157"/>
        <v>5946.0479999999998</v>
      </c>
      <c r="AK31" s="40">
        <f t="shared" si="157"/>
        <v>6024.6360000000004</v>
      </c>
      <c r="AL31" s="40">
        <f t="shared" ref="AL31:AN31" si="158">1.11*12*AL35</f>
        <v>6207.12</v>
      </c>
      <c r="AM31" s="40">
        <f t="shared" si="158"/>
        <v>6056.6040000000003</v>
      </c>
      <c r="AN31" s="40">
        <f t="shared" si="158"/>
        <v>6027.3</v>
      </c>
      <c r="AO31" s="40">
        <f t="shared" ref="AO31:AP31" si="159">1.11*12*AO35</f>
        <v>6320.34</v>
      </c>
      <c r="AP31" s="40">
        <f t="shared" si="159"/>
        <v>6390.9360000000006</v>
      </c>
    </row>
    <row r="32" spans="1:42" s="1" customFormat="1">
      <c r="A32" s="38" t="s">
        <v>50</v>
      </c>
      <c r="B32" s="38"/>
      <c r="C32" s="38"/>
      <c r="D32" s="38"/>
      <c r="E32" s="38"/>
      <c r="F32" s="38"/>
      <c r="G32" s="39" t="s">
        <v>4</v>
      </c>
      <c r="H32" s="40">
        <v>0.87</v>
      </c>
      <c r="I32" s="40">
        <f>0.87*12*I35</f>
        <v>4273.0919999999996</v>
      </c>
      <c r="J32" s="40">
        <f t="shared" ref="J32:L32" si="160">0.87*12*J35</f>
        <v>4305.4559999999992</v>
      </c>
      <c r="K32" s="40">
        <f>0.87*12*K35</f>
        <v>4200.0119999999997</v>
      </c>
      <c r="L32" s="40">
        <f t="shared" si="160"/>
        <v>5215.8239999999996</v>
      </c>
      <c r="M32" s="40">
        <f>0.87*12*M35</f>
        <v>5385.9959999999992</v>
      </c>
      <c r="N32" s="40">
        <f t="shared" ref="N32" si="161">0.87*12*N35</f>
        <v>4503.8159999999998</v>
      </c>
      <c r="O32" s="40" t="s">
        <v>4</v>
      </c>
      <c r="P32" s="40">
        <v>0.94</v>
      </c>
      <c r="Q32" s="40">
        <f t="shared" ref="Q32:S32" si="162">0.94*12*Q35</f>
        <v>3720.1439999999998</v>
      </c>
      <c r="R32" s="40">
        <f t="shared" si="162"/>
        <v>5864.4719999999998</v>
      </c>
      <c r="S32" s="40">
        <f t="shared" si="162"/>
        <v>5822.7359999999999</v>
      </c>
      <c r="T32" s="40">
        <f t="shared" ref="T32:Y32" si="163">0.94*12*T35</f>
        <v>9577.848</v>
      </c>
      <c r="U32" s="40">
        <f t="shared" si="163"/>
        <v>5839.6559999999999</v>
      </c>
      <c r="V32" s="40">
        <f t="shared" si="163"/>
        <v>5558.7839999999997</v>
      </c>
      <c r="W32" s="40">
        <f t="shared" si="163"/>
        <v>5415.5280000000002</v>
      </c>
      <c r="X32" s="40">
        <f t="shared" si="163"/>
        <v>8448.7199999999993</v>
      </c>
      <c r="Y32" s="40">
        <f t="shared" si="163"/>
        <v>1766.4479999999999</v>
      </c>
      <c r="Z32" s="40">
        <f t="shared" ref="Z32:AE32" si="164">0.94*12*Z35</f>
        <v>6583.0079999999998</v>
      </c>
      <c r="AA32" s="40">
        <f t="shared" si="164"/>
        <v>4936.1279999999997</v>
      </c>
      <c r="AB32" s="40">
        <f t="shared" si="164"/>
        <v>5035.3919999999998</v>
      </c>
      <c r="AC32" s="40">
        <f t="shared" si="164"/>
        <v>7304.9279999999999</v>
      </c>
      <c r="AD32" s="40">
        <f t="shared" si="164"/>
        <v>5096.3040000000001</v>
      </c>
      <c r="AE32" s="40">
        <f t="shared" si="164"/>
        <v>5152.7039999999997</v>
      </c>
      <c r="AF32" s="40">
        <f t="shared" ref="AF32:AK32" si="165">0.94*12*AF35</f>
        <v>5052.3119999999999</v>
      </c>
      <c r="AG32" s="40">
        <f t="shared" si="165"/>
        <v>5057.9519999999993</v>
      </c>
      <c r="AH32" s="40">
        <f t="shared" si="165"/>
        <v>5020.7280000000001</v>
      </c>
      <c r="AI32" s="40">
        <f t="shared" si="165"/>
        <v>5060.2079999999996</v>
      </c>
      <c r="AJ32" s="40">
        <f t="shared" si="165"/>
        <v>5035.3919999999998</v>
      </c>
      <c r="AK32" s="40">
        <f t="shared" si="165"/>
        <v>5101.9439999999995</v>
      </c>
      <c r="AL32" s="40">
        <f t="shared" ref="AL32:AN32" si="166">0.94*12*AL35</f>
        <v>5256.48</v>
      </c>
      <c r="AM32" s="40">
        <f t="shared" si="166"/>
        <v>5129.0159999999996</v>
      </c>
      <c r="AN32" s="40">
        <f t="shared" si="166"/>
        <v>5104.2</v>
      </c>
      <c r="AO32" s="40">
        <f t="shared" ref="AO32:AP32" si="167">0.94*12*AO35</f>
        <v>5352.36</v>
      </c>
      <c r="AP32" s="40">
        <f t="shared" si="167"/>
        <v>5412.1440000000002</v>
      </c>
    </row>
    <row r="33" spans="1:47" s="1" customFormat="1">
      <c r="A33" s="38" t="s">
        <v>51</v>
      </c>
      <c r="B33" s="38"/>
      <c r="C33" s="38"/>
      <c r="D33" s="38"/>
      <c r="E33" s="38"/>
      <c r="F33" s="38"/>
      <c r="G33" s="39" t="s">
        <v>8</v>
      </c>
      <c r="H33" s="40">
        <v>0.71</v>
      </c>
      <c r="I33" s="40">
        <f>0.71*12*I35</f>
        <v>3487.2359999999999</v>
      </c>
      <c r="J33" s="40">
        <f t="shared" ref="J33:L33" si="168">0.71*12*J35</f>
        <v>3513.6479999999997</v>
      </c>
      <c r="K33" s="40">
        <f>0.71*12*K35</f>
        <v>3427.596</v>
      </c>
      <c r="L33" s="40">
        <f t="shared" si="168"/>
        <v>4256.5919999999996</v>
      </c>
      <c r="M33" s="40">
        <f>0.71*12*M35</f>
        <v>4395.4679999999998</v>
      </c>
      <c r="N33" s="40">
        <f t="shared" ref="N33" si="169">0.71*12*N35</f>
        <v>3675.5279999999998</v>
      </c>
      <c r="O33" s="40" t="s">
        <v>8</v>
      </c>
      <c r="P33" s="40">
        <v>0.21</v>
      </c>
      <c r="Q33" s="40">
        <f t="shared" ref="Q33:S33" si="170">0.21*12*Q35</f>
        <v>831.096</v>
      </c>
      <c r="R33" s="40">
        <f t="shared" si="170"/>
        <v>1310.1479999999999</v>
      </c>
      <c r="S33" s="40">
        <f t="shared" si="170"/>
        <v>1300.8240000000001</v>
      </c>
      <c r="T33" s="40">
        <f t="shared" ref="T33:Y33" si="171">0.21*12*T35</f>
        <v>2139.732</v>
      </c>
      <c r="U33" s="40">
        <f t="shared" si="171"/>
        <v>1304.604</v>
      </c>
      <c r="V33" s="40">
        <f t="shared" si="171"/>
        <v>1241.856</v>
      </c>
      <c r="W33" s="40">
        <f t="shared" si="171"/>
        <v>1209.8520000000001</v>
      </c>
      <c r="X33" s="40">
        <f t="shared" si="171"/>
        <v>1887.48</v>
      </c>
      <c r="Y33" s="40">
        <f t="shared" si="171"/>
        <v>394.63200000000001</v>
      </c>
      <c r="Z33" s="40">
        <f t="shared" ref="Z33:AE33" si="172">0.21*12*Z35</f>
        <v>1470.672</v>
      </c>
      <c r="AA33" s="40">
        <f t="shared" si="172"/>
        <v>1102.752</v>
      </c>
      <c r="AB33" s="40">
        <f t="shared" si="172"/>
        <v>1124.9279999999999</v>
      </c>
      <c r="AC33" s="40">
        <f t="shared" si="172"/>
        <v>1631.952</v>
      </c>
      <c r="AD33" s="40">
        <f t="shared" si="172"/>
        <v>1138.5360000000001</v>
      </c>
      <c r="AE33" s="40">
        <f t="shared" si="172"/>
        <v>1151.136</v>
      </c>
      <c r="AF33" s="40">
        <f t="shared" ref="AF33:AK33" si="173">0.21*12*AF35</f>
        <v>1128.7079999999999</v>
      </c>
      <c r="AG33" s="40">
        <f t="shared" si="173"/>
        <v>1129.9679999999998</v>
      </c>
      <c r="AH33" s="40">
        <f t="shared" si="173"/>
        <v>1121.652</v>
      </c>
      <c r="AI33" s="40">
        <f t="shared" si="173"/>
        <v>1130.472</v>
      </c>
      <c r="AJ33" s="40">
        <f t="shared" si="173"/>
        <v>1124.9279999999999</v>
      </c>
      <c r="AK33" s="40">
        <f t="shared" si="173"/>
        <v>1139.796</v>
      </c>
      <c r="AL33" s="40">
        <f t="shared" ref="AL33:AN33" si="174">0.21*12*AL35</f>
        <v>1174.32</v>
      </c>
      <c r="AM33" s="40">
        <f t="shared" si="174"/>
        <v>1145.8440000000001</v>
      </c>
      <c r="AN33" s="40">
        <f t="shared" si="174"/>
        <v>1140.3</v>
      </c>
      <c r="AO33" s="40">
        <f t="shared" ref="AO33:AP33" si="175">0.21*12*AO35</f>
        <v>1195.74</v>
      </c>
      <c r="AP33" s="40">
        <f t="shared" si="175"/>
        <v>1209.096</v>
      </c>
    </row>
    <row r="34" spans="1:47" s="1" customFormat="1">
      <c r="A34" s="48" t="s">
        <v>2</v>
      </c>
      <c r="B34" s="48"/>
      <c r="C34" s="48"/>
      <c r="D34" s="48"/>
      <c r="E34" s="48"/>
      <c r="F34" s="48"/>
      <c r="G34" s="49"/>
      <c r="H34" s="50"/>
      <c r="I34" s="51">
        <f>I14+I22+I28</f>
        <v>89636.7</v>
      </c>
      <c r="J34" s="51">
        <f t="shared" ref="J34:L34" si="176">J14+J22+J28</f>
        <v>90315.599999999991</v>
      </c>
      <c r="K34" s="51">
        <f>K14+K22+K28</f>
        <v>88103.700000000012</v>
      </c>
      <c r="L34" s="51">
        <f t="shared" si="176"/>
        <v>109412.4</v>
      </c>
      <c r="M34" s="51">
        <f>M14+M22+M28</f>
        <v>112982.09999999998</v>
      </c>
      <c r="N34" s="51">
        <f t="shared" ref="N34" si="177">N14+N22+N28</f>
        <v>94476.599999999977</v>
      </c>
      <c r="O34" s="50"/>
      <c r="P34" s="47"/>
      <c r="Q34" s="51">
        <f t="shared" ref="Q34:S34" si="178">Q14+Q22+Q28</f>
        <v>85959.072</v>
      </c>
      <c r="R34" s="51">
        <f t="shared" si="178"/>
        <v>135506.73599999998</v>
      </c>
      <c r="S34" s="51">
        <f t="shared" si="178"/>
        <v>134542.36800000002</v>
      </c>
      <c r="T34" s="51">
        <f t="shared" ref="T34:Y34" si="179">T14+T22+T28</f>
        <v>221309.424</v>
      </c>
      <c r="U34" s="51">
        <f t="shared" si="179"/>
        <v>134933.32800000004</v>
      </c>
      <c r="V34" s="51">
        <f t="shared" si="179"/>
        <v>128443.39199999999</v>
      </c>
      <c r="W34" s="51">
        <f t="shared" si="179"/>
        <v>125133.26400000001</v>
      </c>
      <c r="X34" s="51">
        <f t="shared" si="179"/>
        <v>195219.36</v>
      </c>
      <c r="Y34" s="51">
        <f t="shared" si="179"/>
        <v>40816.224000000002</v>
      </c>
      <c r="Z34" s="51">
        <f t="shared" ref="Z34:AE34" si="180">Z14+Z22+Z28</f>
        <v>152109.50400000002</v>
      </c>
      <c r="AA34" s="51">
        <f t="shared" si="180"/>
        <v>114056.06400000001</v>
      </c>
      <c r="AB34" s="51">
        <f t="shared" si="180"/>
        <v>116349.696</v>
      </c>
      <c r="AC34" s="51">
        <f t="shared" si="180"/>
        <v>168790.46400000004</v>
      </c>
      <c r="AD34" s="51">
        <f t="shared" si="180"/>
        <v>117757.152</v>
      </c>
      <c r="AE34" s="51">
        <f t="shared" si="180"/>
        <v>119060.35200000001</v>
      </c>
      <c r="AF34" s="51">
        <f t="shared" ref="AF34:AK34" si="181">AF14+AF22+AF28</f>
        <v>116740.65599999999</v>
      </c>
      <c r="AG34" s="51">
        <f t="shared" si="181"/>
        <v>116870.976</v>
      </c>
      <c r="AH34" s="51">
        <f t="shared" si="181"/>
        <v>116010.86400000002</v>
      </c>
      <c r="AI34" s="51">
        <f t="shared" si="181"/>
        <v>116923.10400000001</v>
      </c>
      <c r="AJ34" s="51">
        <f t="shared" si="181"/>
        <v>116349.696</v>
      </c>
      <c r="AK34" s="51">
        <f t="shared" si="181"/>
        <v>117887.47200000001</v>
      </c>
      <c r="AL34" s="51">
        <f t="shared" ref="AL34:AN34" si="182">AL14+AL22+AL28</f>
        <v>121458.23999999999</v>
      </c>
      <c r="AM34" s="51">
        <f t="shared" si="182"/>
        <v>118513.008</v>
      </c>
      <c r="AN34" s="51">
        <f t="shared" si="182"/>
        <v>117939.6</v>
      </c>
      <c r="AO34" s="51">
        <f t="shared" ref="AO34:AP34" si="183">AO14+AO22+AO28</f>
        <v>123673.68</v>
      </c>
      <c r="AP34" s="51">
        <f t="shared" si="183"/>
        <v>125055.07200000001</v>
      </c>
      <c r="AQ34" s="15">
        <f>SUM(I34:AP34)</f>
        <v>3882335.8679999998</v>
      </c>
      <c r="AR34" s="1">
        <f>AQ34/12*0.05</f>
        <v>16176.399450000001</v>
      </c>
    </row>
    <row r="35" spans="1:47" s="14" customFormat="1">
      <c r="A35" s="48" t="s">
        <v>1</v>
      </c>
      <c r="B35" s="48"/>
      <c r="C35" s="48"/>
      <c r="D35" s="48"/>
      <c r="E35" s="48"/>
      <c r="F35" s="48"/>
      <c r="G35" s="49"/>
      <c r="H35" s="51"/>
      <c r="I35" s="52" t="s">
        <v>88</v>
      </c>
      <c r="J35" s="52" t="s">
        <v>89</v>
      </c>
      <c r="K35" s="52" t="s">
        <v>90</v>
      </c>
      <c r="L35" s="52" t="s">
        <v>91</v>
      </c>
      <c r="M35" s="52" t="s">
        <v>92</v>
      </c>
      <c r="N35" s="52" t="s">
        <v>93</v>
      </c>
      <c r="O35" s="47"/>
      <c r="P35" s="47"/>
      <c r="Q35" s="52" t="s">
        <v>94</v>
      </c>
      <c r="R35" s="52" t="s">
        <v>95</v>
      </c>
      <c r="S35" s="52" t="s">
        <v>96</v>
      </c>
      <c r="T35" s="52" t="s">
        <v>97</v>
      </c>
      <c r="U35" s="52" t="s">
        <v>98</v>
      </c>
      <c r="V35" s="52" t="s">
        <v>99</v>
      </c>
      <c r="W35" s="52" t="s">
        <v>100</v>
      </c>
      <c r="X35" s="52" t="s">
        <v>101</v>
      </c>
      <c r="Y35" s="52" t="s">
        <v>102</v>
      </c>
      <c r="Z35" s="52" t="s">
        <v>103</v>
      </c>
      <c r="AA35" s="52" t="s">
        <v>104</v>
      </c>
      <c r="AB35" s="52" t="s">
        <v>105</v>
      </c>
      <c r="AC35" s="52" t="s">
        <v>106</v>
      </c>
      <c r="AD35" s="52" t="s">
        <v>107</v>
      </c>
      <c r="AE35" s="52" t="s">
        <v>108</v>
      </c>
      <c r="AF35" s="52" t="s">
        <v>109</v>
      </c>
      <c r="AG35" s="52" t="s">
        <v>110</v>
      </c>
      <c r="AH35" s="52" t="s">
        <v>111</v>
      </c>
      <c r="AI35" s="52" t="s">
        <v>112</v>
      </c>
      <c r="AJ35" s="52" t="s">
        <v>105</v>
      </c>
      <c r="AK35" s="52" t="s">
        <v>113</v>
      </c>
      <c r="AL35" s="52" t="s">
        <v>114</v>
      </c>
      <c r="AM35" s="52" t="s">
        <v>115</v>
      </c>
      <c r="AN35" s="52" t="s">
        <v>116</v>
      </c>
      <c r="AO35" s="52" t="s">
        <v>117</v>
      </c>
      <c r="AP35" s="52" t="s">
        <v>118</v>
      </c>
    </row>
    <row r="36" spans="1:47" s="2" customFormat="1" ht="25.5" customHeight="1">
      <c r="A36" s="53" t="s">
        <v>49</v>
      </c>
      <c r="B36" s="53"/>
      <c r="C36" s="53"/>
      <c r="D36" s="53"/>
      <c r="E36" s="53"/>
      <c r="F36" s="53"/>
      <c r="G36" s="54"/>
      <c r="H36" s="51">
        <f>H14+H22+H28</f>
        <v>18.249999999999996</v>
      </c>
      <c r="I36" s="51">
        <f>I34 /12/I35</f>
        <v>18.249999999999996</v>
      </c>
      <c r="J36" s="51">
        <f t="shared" ref="J36:L36" si="184">J34 /12/J35</f>
        <v>18.25</v>
      </c>
      <c r="K36" s="51">
        <f>K34 /12/K35</f>
        <v>18.250000000000004</v>
      </c>
      <c r="L36" s="51">
        <f t="shared" si="184"/>
        <v>18.249999999999996</v>
      </c>
      <c r="M36" s="51">
        <f>M34 /12/M35</f>
        <v>18.249999999999996</v>
      </c>
      <c r="N36" s="51">
        <f t="shared" ref="N36" si="185">N34 /12/N35</f>
        <v>18.249999999999996</v>
      </c>
      <c r="O36" s="51"/>
      <c r="P36" s="51">
        <v>21.72</v>
      </c>
      <c r="Q36" s="51">
        <f t="shared" ref="Q36:S36" si="186">Q34/12/Q35</f>
        <v>21.72</v>
      </c>
      <c r="R36" s="51">
        <f t="shared" si="186"/>
        <v>21.719999999999995</v>
      </c>
      <c r="S36" s="51">
        <f t="shared" si="186"/>
        <v>21.720000000000002</v>
      </c>
      <c r="T36" s="51">
        <f t="shared" ref="T36:Y36" si="187">T34/12/T35</f>
        <v>21.720000000000002</v>
      </c>
      <c r="U36" s="51">
        <f t="shared" si="187"/>
        <v>21.720000000000002</v>
      </c>
      <c r="V36" s="51">
        <f t="shared" si="187"/>
        <v>21.72</v>
      </c>
      <c r="W36" s="51">
        <f t="shared" si="187"/>
        <v>21.720000000000002</v>
      </c>
      <c r="X36" s="51">
        <f t="shared" si="187"/>
        <v>21.72</v>
      </c>
      <c r="Y36" s="51">
        <f t="shared" si="187"/>
        <v>21.720000000000002</v>
      </c>
      <c r="Z36" s="51">
        <f t="shared" ref="Z36:AE36" si="188">Z34/12/Z35</f>
        <v>21.720000000000002</v>
      </c>
      <c r="AA36" s="51">
        <f t="shared" si="188"/>
        <v>21.72</v>
      </c>
      <c r="AB36" s="51">
        <f t="shared" si="188"/>
        <v>21.72</v>
      </c>
      <c r="AC36" s="51">
        <f t="shared" si="188"/>
        <v>21.720000000000002</v>
      </c>
      <c r="AD36" s="51">
        <f t="shared" si="188"/>
        <v>21.72</v>
      </c>
      <c r="AE36" s="51">
        <f t="shared" si="188"/>
        <v>21.720000000000002</v>
      </c>
      <c r="AF36" s="51">
        <f t="shared" ref="AF36:AK36" si="189">AF34/12/AF35</f>
        <v>21.72</v>
      </c>
      <c r="AG36" s="51">
        <f t="shared" si="189"/>
        <v>21.72</v>
      </c>
      <c r="AH36" s="51">
        <f t="shared" si="189"/>
        <v>21.720000000000002</v>
      </c>
      <c r="AI36" s="51">
        <f t="shared" si="189"/>
        <v>21.72</v>
      </c>
      <c r="AJ36" s="51">
        <f t="shared" si="189"/>
        <v>21.72</v>
      </c>
      <c r="AK36" s="51">
        <f t="shared" si="189"/>
        <v>21.72</v>
      </c>
      <c r="AL36" s="51">
        <f t="shared" ref="AL36:AN36" si="190">AL34/12/AL35</f>
        <v>21.719999999999995</v>
      </c>
      <c r="AM36" s="51">
        <f t="shared" si="190"/>
        <v>21.720000000000002</v>
      </c>
      <c r="AN36" s="51">
        <f t="shared" si="190"/>
        <v>21.720000000000002</v>
      </c>
      <c r="AO36" s="51">
        <f t="shared" ref="AO36:AP36" si="191">AO34/12/AO35</f>
        <v>21.72</v>
      </c>
      <c r="AP36" s="51">
        <f t="shared" si="191"/>
        <v>21.720000000000002</v>
      </c>
    </row>
    <row r="37" spans="1:47" s="1" customFormat="1" ht="12.75" customHeight="1">
      <c r="A37" s="4"/>
      <c r="B37" s="4"/>
      <c r="C37" s="4"/>
      <c r="D37" s="4"/>
      <c r="E37" s="4"/>
      <c r="F37" s="4"/>
      <c r="G37" s="4"/>
      <c r="H37" s="5"/>
      <c r="I37" s="5"/>
      <c r="J37" s="5"/>
      <c r="K37" s="7"/>
      <c r="L37" s="7"/>
      <c r="M37" s="7"/>
      <c r="N37" s="7"/>
      <c r="O37" s="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7" s="1" customFormat="1" ht="12.75" hidden="1" customHeight="1">
      <c r="A38" s="4"/>
      <c r="B38" s="4"/>
      <c r="C38" s="4"/>
      <c r="D38" s="4"/>
      <c r="E38" s="4"/>
      <c r="F38" s="4"/>
      <c r="G38" s="4"/>
      <c r="H38" s="5"/>
      <c r="I38" s="5"/>
      <c r="J38" s="5"/>
      <c r="K38" s="7"/>
      <c r="L38" s="7"/>
      <c r="M38" s="7"/>
      <c r="N38" s="7"/>
      <c r="O38" s="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7" s="1" customFormat="1">
      <c r="A39" s="4"/>
      <c r="B39" s="4"/>
      <c r="C39" s="4"/>
      <c r="D39" s="4"/>
      <c r="E39" s="4"/>
      <c r="F39" s="4"/>
      <c r="G39" s="4"/>
      <c r="H39" s="5"/>
      <c r="I39" s="5"/>
      <c r="J39" s="5"/>
      <c r="K39" s="7"/>
      <c r="L39" s="7"/>
      <c r="M39" s="7"/>
      <c r="N39" s="7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T39"/>
      <c r="AU39"/>
    </row>
    <row r="40" spans="1:47" s="1" customFormat="1">
      <c r="A40" s="4"/>
      <c r="B40" s="4"/>
      <c r="C40" s="4"/>
      <c r="D40" s="4"/>
      <c r="E40" s="4"/>
      <c r="F40" s="4"/>
      <c r="G40" s="4"/>
      <c r="H40" s="5"/>
      <c r="I40" s="5"/>
      <c r="J40" s="5"/>
      <c r="K40" s="7"/>
      <c r="L40" s="7"/>
      <c r="M40" s="7"/>
      <c r="N40" s="7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T40"/>
      <c r="AU40"/>
    </row>
    <row r="41" spans="1:47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  <c r="J41" s="5"/>
      <c r="K41" s="7"/>
      <c r="L41" s="7"/>
      <c r="M41" s="7"/>
      <c r="N41" s="7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7" s="1" customFormat="1">
      <c r="A42" s="4"/>
      <c r="B42" s="4"/>
      <c r="C42" s="4"/>
      <c r="D42" s="4"/>
      <c r="E42" s="4"/>
      <c r="F42" s="4"/>
      <c r="G42" s="4"/>
      <c r="H42" s="5"/>
      <c r="I42" s="5"/>
      <c r="J42" s="5"/>
      <c r="K42" s="7"/>
      <c r="L42" s="7"/>
      <c r="M42" s="7"/>
      <c r="N42" s="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T42"/>
      <c r="AU42"/>
    </row>
  </sheetData>
  <mergeCells count="37">
    <mergeCell ref="O7:O8"/>
    <mergeCell ref="P7:P8"/>
    <mergeCell ref="A26:F26"/>
    <mergeCell ref="A15:F15"/>
    <mergeCell ref="A10:F10"/>
    <mergeCell ref="A11:F11"/>
    <mergeCell ref="A12:F12"/>
    <mergeCell ref="A13:F13"/>
    <mergeCell ref="A14:F14"/>
    <mergeCell ref="H7:H8"/>
    <mergeCell ref="A1:G1"/>
    <mergeCell ref="A2:G2"/>
    <mergeCell ref="A3:G3"/>
    <mergeCell ref="A4:G4"/>
    <mergeCell ref="A9:F9"/>
    <mergeCell ref="A6:F8"/>
    <mergeCell ref="G7:G8"/>
    <mergeCell ref="A35:F35"/>
    <mergeCell ref="A36:F36"/>
    <mergeCell ref="A28:F28"/>
    <mergeCell ref="A29:F29"/>
    <mergeCell ref="A30:F30"/>
    <mergeCell ref="A33:F33"/>
    <mergeCell ref="A31:F31"/>
    <mergeCell ref="A32:F32"/>
    <mergeCell ref="A34:F3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2015-10-05T08:40:54Z</cp:lastPrinted>
  <dcterms:created xsi:type="dcterms:W3CDTF">2013-04-24T10:34:01Z</dcterms:created>
  <dcterms:modified xsi:type="dcterms:W3CDTF">2015-10-05T08:41:44Z</dcterms:modified>
</cp:coreProperties>
</file>