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лот1!$A:$F</definedName>
    <definedName name="_xlnm.Print_Area" localSheetId="0">лот1!$A$1:$AZ$36</definedName>
  </definedNames>
  <calcPr calcId="125725" calcMode="manual"/>
</workbook>
</file>

<file path=xl/calcChain.xml><?xml version="1.0" encoding="utf-8"?>
<calcChain xmlns="http://schemas.openxmlformats.org/spreadsheetml/2006/main">
  <c r="AZ33" i="3"/>
  <c r="AZ32"/>
  <c r="AZ31"/>
  <c r="AZ30"/>
  <c r="AZ29"/>
  <c r="AZ28" s="1"/>
  <c r="AZ27"/>
  <c r="AZ26"/>
  <c r="AZ25"/>
  <c r="AZ24"/>
  <c r="AZ23"/>
  <c r="AZ22" s="1"/>
  <c r="AZ21"/>
  <c r="AZ20"/>
  <c r="AZ19"/>
  <c r="AZ18"/>
  <c r="AZ17"/>
  <c r="AZ16"/>
  <c r="AZ15"/>
  <c r="AZ14" s="1"/>
  <c r="AZ34" s="1"/>
  <c r="AZ36" s="1"/>
  <c r="AY33"/>
  <c r="AX33"/>
  <c r="AW33"/>
  <c r="AV33"/>
  <c r="AU33"/>
  <c r="AT33"/>
  <c r="AS33"/>
  <c r="AR33"/>
  <c r="AY32"/>
  <c r="AX32"/>
  <c r="AW32"/>
  <c r="AV32"/>
  <c r="AU32"/>
  <c r="AT32"/>
  <c r="AS32"/>
  <c r="AR32"/>
  <c r="AY31"/>
  <c r="AX31"/>
  <c r="AW31"/>
  <c r="AV31"/>
  <c r="AU31"/>
  <c r="AT31"/>
  <c r="AS31"/>
  <c r="AR31"/>
  <c r="AY30"/>
  <c r="AX30"/>
  <c r="AW30"/>
  <c r="AV30"/>
  <c r="AU30"/>
  <c r="AT30"/>
  <c r="AS30"/>
  <c r="AR30"/>
  <c r="AY29"/>
  <c r="AX29"/>
  <c r="AW29"/>
  <c r="AV29"/>
  <c r="AU29"/>
  <c r="AT29"/>
  <c r="AS29"/>
  <c r="AR29"/>
  <c r="AY28"/>
  <c r="AX28"/>
  <c r="AW28"/>
  <c r="AV28"/>
  <c r="AU28"/>
  <c r="AT28"/>
  <c r="AS28"/>
  <c r="AR28"/>
  <c r="AY27"/>
  <c r="AX27"/>
  <c r="AW27"/>
  <c r="AV27"/>
  <c r="AU27"/>
  <c r="AT27"/>
  <c r="AS27"/>
  <c r="AR27"/>
  <c r="AY26"/>
  <c r="AX26"/>
  <c r="AW26"/>
  <c r="AV26"/>
  <c r="AU26"/>
  <c r="AT26"/>
  <c r="AS26"/>
  <c r="AR26"/>
  <c r="AY25"/>
  <c r="AX25"/>
  <c r="AW25"/>
  <c r="AV25"/>
  <c r="AU25"/>
  <c r="AT25"/>
  <c r="AS25"/>
  <c r="AR25"/>
  <c r="AY24"/>
  <c r="AX24"/>
  <c r="AW24"/>
  <c r="AV24"/>
  <c r="AU24"/>
  <c r="AT24"/>
  <c r="AS24"/>
  <c r="AR24"/>
  <c r="AY23"/>
  <c r="AX23"/>
  <c r="AW23"/>
  <c r="AV23"/>
  <c r="AU23"/>
  <c r="AT23"/>
  <c r="AS23"/>
  <c r="AR23"/>
  <c r="AY22"/>
  <c r="AX22"/>
  <c r="AW22"/>
  <c r="AV22"/>
  <c r="AU22"/>
  <c r="AT22"/>
  <c r="AS22"/>
  <c r="AR22"/>
  <c r="AY21"/>
  <c r="AX21"/>
  <c r="AW21"/>
  <c r="AV21"/>
  <c r="AU21"/>
  <c r="AT21"/>
  <c r="AS21"/>
  <c r="AR21"/>
  <c r="AY20"/>
  <c r="AX20"/>
  <c r="AW20"/>
  <c r="AV20"/>
  <c r="AU20"/>
  <c r="AT20"/>
  <c r="AS20"/>
  <c r="AR20"/>
  <c r="AY19"/>
  <c r="AX19"/>
  <c r="AW19"/>
  <c r="AV19"/>
  <c r="AU19"/>
  <c r="AT19"/>
  <c r="AS19"/>
  <c r="AR19"/>
  <c r="AY18"/>
  <c r="AX18"/>
  <c r="AW18"/>
  <c r="AV18"/>
  <c r="AU18"/>
  <c r="AT18"/>
  <c r="AS18"/>
  <c r="AR18"/>
  <c r="AY17"/>
  <c r="AX17"/>
  <c r="AW17"/>
  <c r="AV17"/>
  <c r="AU17"/>
  <c r="AT17"/>
  <c r="AS17"/>
  <c r="AR17"/>
  <c r="AY16"/>
  <c r="AX16"/>
  <c r="AW16"/>
  <c r="AV16"/>
  <c r="AU16"/>
  <c r="AT16"/>
  <c r="AS16"/>
  <c r="AR16"/>
  <c r="AY15"/>
  <c r="AX15"/>
  <c r="AW15"/>
  <c r="AV15"/>
  <c r="AU15"/>
  <c r="AT15"/>
  <c r="AS15"/>
  <c r="AR15"/>
  <c r="AY14"/>
  <c r="AY34" s="1"/>
  <c r="AY36" s="1"/>
  <c r="AX14"/>
  <c r="AX34" s="1"/>
  <c r="AX36" s="1"/>
  <c r="AW14"/>
  <c r="AW34" s="1"/>
  <c r="AW36" s="1"/>
  <c r="AV14"/>
  <c r="AV34" s="1"/>
  <c r="AV36" s="1"/>
  <c r="AU14"/>
  <c r="AU34" s="1"/>
  <c r="AU36" s="1"/>
  <c r="AT14"/>
  <c r="AT34" s="1"/>
  <c r="AT36" s="1"/>
  <c r="AS14"/>
  <c r="AS34" s="1"/>
  <c r="AS36" s="1"/>
  <c r="AR14"/>
  <c r="AR34" s="1"/>
  <c r="AR36" s="1"/>
  <c r="AQ33"/>
  <c r="AP33"/>
  <c r="AO33"/>
  <c r="AN33"/>
  <c r="AM33"/>
  <c r="AL33"/>
  <c r="AK33"/>
  <c r="AJ33"/>
  <c r="AQ32"/>
  <c r="AP32"/>
  <c r="AO32"/>
  <c r="AN32"/>
  <c r="AM32"/>
  <c r="AL32"/>
  <c r="AK32"/>
  <c r="AJ32"/>
  <c r="AQ31"/>
  <c r="AP31"/>
  <c r="AO31"/>
  <c r="AN31"/>
  <c r="AM31"/>
  <c r="AL31"/>
  <c r="AK31"/>
  <c r="AJ31"/>
  <c r="AQ30"/>
  <c r="AP30"/>
  <c r="AO30"/>
  <c r="AN30"/>
  <c r="AM30"/>
  <c r="AL30"/>
  <c r="AK30"/>
  <c r="AJ30"/>
  <c r="AQ29"/>
  <c r="AP29"/>
  <c r="AO29"/>
  <c r="AN29"/>
  <c r="AM29"/>
  <c r="AL29"/>
  <c r="AK29"/>
  <c r="AJ29"/>
  <c r="AQ28"/>
  <c r="AP28"/>
  <c r="AO28"/>
  <c r="AN28"/>
  <c r="AM28"/>
  <c r="AL28"/>
  <c r="AK28"/>
  <c r="AJ28"/>
  <c r="AQ27"/>
  <c r="AP27"/>
  <c r="AO27"/>
  <c r="AN27"/>
  <c r="AM27"/>
  <c r="AL27"/>
  <c r="AK27"/>
  <c r="AJ27"/>
  <c r="AQ26"/>
  <c r="AP26"/>
  <c r="AO26"/>
  <c r="AN26"/>
  <c r="AM26"/>
  <c r="AL26"/>
  <c r="AK26"/>
  <c r="AJ26"/>
  <c r="AQ25"/>
  <c r="AP25"/>
  <c r="AO25"/>
  <c r="AN25"/>
  <c r="AM25"/>
  <c r="AL25"/>
  <c r="AK25"/>
  <c r="AJ25"/>
  <c r="AQ24"/>
  <c r="AP24"/>
  <c r="AO24"/>
  <c r="AN24"/>
  <c r="AM24"/>
  <c r="AL24"/>
  <c r="AK24"/>
  <c r="AJ24"/>
  <c r="AQ23"/>
  <c r="AP23"/>
  <c r="AO23"/>
  <c r="AN23"/>
  <c r="AM23"/>
  <c r="AL23"/>
  <c r="AK23"/>
  <c r="AJ23"/>
  <c r="AQ22"/>
  <c r="AP22"/>
  <c r="AO22"/>
  <c r="AN22"/>
  <c r="AM22"/>
  <c r="AL22"/>
  <c r="AK22"/>
  <c r="AJ22"/>
  <c r="AQ21"/>
  <c r="AP21"/>
  <c r="AO21"/>
  <c r="AN21"/>
  <c r="AM21"/>
  <c r="AL21"/>
  <c r="AK21"/>
  <c r="AJ21"/>
  <c r="AQ20"/>
  <c r="AP20"/>
  <c r="AO20"/>
  <c r="AN20"/>
  <c r="AM20"/>
  <c r="AL20"/>
  <c r="AK20"/>
  <c r="AJ20"/>
  <c r="AQ19"/>
  <c r="AP19"/>
  <c r="AO19"/>
  <c r="AN19"/>
  <c r="AM19"/>
  <c r="AL19"/>
  <c r="AK19"/>
  <c r="AJ19"/>
  <c r="AQ18"/>
  <c r="AP18"/>
  <c r="AO18"/>
  <c r="AN18"/>
  <c r="AM18"/>
  <c r="AL18"/>
  <c r="AK18"/>
  <c r="AJ18"/>
  <c r="AQ17"/>
  <c r="AP17"/>
  <c r="AO17"/>
  <c r="AN17"/>
  <c r="AM17"/>
  <c r="AL17"/>
  <c r="AK17"/>
  <c r="AJ17"/>
  <c r="AQ16"/>
  <c r="AP16"/>
  <c r="AO16"/>
  <c r="AN16"/>
  <c r="AM16"/>
  <c r="AL16"/>
  <c r="AK16"/>
  <c r="AJ16"/>
  <c r="AQ15"/>
  <c r="AP15"/>
  <c r="AO15"/>
  <c r="AN15"/>
  <c r="AM15"/>
  <c r="AL15"/>
  <c r="AK15"/>
  <c r="AJ15"/>
  <c r="AQ14"/>
  <c r="AQ34" s="1"/>
  <c r="AQ36" s="1"/>
  <c r="AP14"/>
  <c r="AP34" s="1"/>
  <c r="AP36" s="1"/>
  <c r="AO14"/>
  <c r="AO34" s="1"/>
  <c r="AO36" s="1"/>
  <c r="AN14"/>
  <c r="AN34" s="1"/>
  <c r="AN36" s="1"/>
  <c r="AM14"/>
  <c r="AM34" s="1"/>
  <c r="AM36" s="1"/>
  <c r="AL14"/>
  <c r="AL34" s="1"/>
  <c r="AL36" s="1"/>
  <c r="AK14"/>
  <c r="AK34" s="1"/>
  <c r="AK36" s="1"/>
  <c r="AJ14"/>
  <c r="AJ34" s="1"/>
  <c r="AJ36" s="1"/>
  <c r="AI33"/>
  <c r="AH33"/>
  <c r="AG33"/>
  <c r="AF33"/>
  <c r="AI32"/>
  <c r="AH32"/>
  <c r="AG32"/>
  <c r="AF32"/>
  <c r="AI31"/>
  <c r="AH31"/>
  <c r="AG31"/>
  <c r="AF31"/>
  <c r="AI30"/>
  <c r="AH30"/>
  <c r="AG30"/>
  <c r="AF30"/>
  <c r="AI29"/>
  <c r="AH29"/>
  <c r="AG29"/>
  <c r="AF29"/>
  <c r="AI28"/>
  <c r="AH28"/>
  <c r="AG28"/>
  <c r="AF28"/>
  <c r="AI27"/>
  <c r="AH27"/>
  <c r="AG27"/>
  <c r="AF27"/>
  <c r="AI26"/>
  <c r="AH26"/>
  <c r="AG26"/>
  <c r="AF26"/>
  <c r="AI25"/>
  <c r="AH25"/>
  <c r="AG25"/>
  <c r="AF25"/>
  <c r="AI24"/>
  <c r="AH24"/>
  <c r="AG24"/>
  <c r="AF24"/>
  <c r="AI23"/>
  <c r="AH23"/>
  <c r="AG23"/>
  <c r="AF23"/>
  <c r="AI22"/>
  <c r="AH22"/>
  <c r="AG22"/>
  <c r="AF22"/>
  <c r="AI21"/>
  <c r="AH21"/>
  <c r="AG21"/>
  <c r="AF21"/>
  <c r="AI20"/>
  <c r="AH20"/>
  <c r="AG20"/>
  <c r="AF20"/>
  <c r="AI19"/>
  <c r="AH19"/>
  <c r="AG19"/>
  <c r="AF19"/>
  <c r="AI18"/>
  <c r="AH18"/>
  <c r="AG18"/>
  <c r="AF18"/>
  <c r="AI17"/>
  <c r="AH17"/>
  <c r="AG17"/>
  <c r="AF17"/>
  <c r="AI16"/>
  <c r="AH16"/>
  <c r="AG16"/>
  <c r="AF16"/>
  <c r="AI15"/>
  <c r="AH15"/>
  <c r="AG15"/>
  <c r="AF15"/>
  <c r="AI14"/>
  <c r="AI34" s="1"/>
  <c r="AI36" s="1"/>
  <c r="AH14"/>
  <c r="AH34" s="1"/>
  <c r="AH36" s="1"/>
  <c r="AG14"/>
  <c r="AG34" s="1"/>
  <c r="AG36" s="1"/>
  <c r="AF14"/>
  <c r="AF34" s="1"/>
  <c r="AF36" s="1"/>
  <c r="AE33"/>
  <c r="AD33"/>
  <c r="AE32"/>
  <c r="AD32"/>
  <c r="AE31"/>
  <c r="AD31"/>
  <c r="AE30"/>
  <c r="AD30"/>
  <c r="AE29"/>
  <c r="AD29"/>
  <c r="AE28"/>
  <c r="AD28"/>
  <c r="AE27"/>
  <c r="AD27"/>
  <c r="AE26"/>
  <c r="AD26"/>
  <c r="AE25"/>
  <c r="AD25"/>
  <c r="AE24"/>
  <c r="AD24"/>
  <c r="AE23"/>
  <c r="AD23"/>
  <c r="AE22"/>
  <c r="AD22"/>
  <c r="AE21"/>
  <c r="AD21"/>
  <c r="AE20"/>
  <c r="AD20"/>
  <c r="AE19"/>
  <c r="AD19"/>
  <c r="AE18"/>
  <c r="AD18"/>
  <c r="AE17"/>
  <c r="AD17"/>
  <c r="AE16"/>
  <c r="AD16"/>
  <c r="AE15"/>
  <c r="AD15"/>
  <c r="AE14"/>
  <c r="AE34" s="1"/>
  <c r="AE36" s="1"/>
  <c r="AD14"/>
  <c r="AD34" s="1"/>
  <c r="AD36" s="1"/>
  <c r="AC33"/>
  <c r="AC32"/>
  <c r="AC31"/>
  <c r="AC30"/>
  <c r="AC29"/>
  <c r="AC28"/>
  <c r="AC27"/>
  <c r="AC26"/>
  <c r="AC25"/>
  <c r="AC24"/>
  <c r="AC23"/>
  <c r="AC22"/>
  <c r="AC21"/>
  <c r="AC20"/>
  <c r="AC19"/>
  <c r="AC18"/>
  <c r="AC17"/>
  <c r="AC16"/>
  <c r="AC15"/>
  <c r="AC14"/>
  <c r="AC34" s="1"/>
  <c r="AC36" s="1"/>
  <c r="Y33"/>
  <c r="X33"/>
  <c r="W33"/>
  <c r="V33"/>
  <c r="Y32"/>
  <c r="X32"/>
  <c r="W32"/>
  <c r="V32"/>
  <c r="Y31"/>
  <c r="X31"/>
  <c r="W31"/>
  <c r="V31"/>
  <c r="Y30"/>
  <c r="X30"/>
  <c r="W30"/>
  <c r="V30"/>
  <c r="Y29"/>
  <c r="X29"/>
  <c r="W29"/>
  <c r="V29"/>
  <c r="Y28"/>
  <c r="X28"/>
  <c r="W28"/>
  <c r="V28"/>
  <c r="Y27"/>
  <c r="X27"/>
  <c r="W27"/>
  <c r="V27"/>
  <c r="Y26"/>
  <c r="X26"/>
  <c r="W26"/>
  <c r="V26"/>
  <c r="Y25"/>
  <c r="X25"/>
  <c r="W25"/>
  <c r="V25"/>
  <c r="Y24"/>
  <c r="X24"/>
  <c r="W24"/>
  <c r="V24"/>
  <c r="Y23"/>
  <c r="X23"/>
  <c r="W23"/>
  <c r="V23"/>
  <c r="Y22"/>
  <c r="X22"/>
  <c r="W22"/>
  <c r="V22"/>
  <c r="Y21"/>
  <c r="X21"/>
  <c r="W21"/>
  <c r="V21"/>
  <c r="Y20"/>
  <c r="X20"/>
  <c r="W20"/>
  <c r="V20"/>
  <c r="Y19"/>
  <c r="X19"/>
  <c r="W19"/>
  <c r="V19"/>
  <c r="Y18"/>
  <c r="X18"/>
  <c r="W18"/>
  <c r="V18"/>
  <c r="Y17"/>
  <c r="X17"/>
  <c r="W17"/>
  <c r="V17"/>
  <c r="Y16"/>
  <c r="X16"/>
  <c r="W16"/>
  <c r="V16"/>
  <c r="Y15"/>
  <c r="X15"/>
  <c r="W15"/>
  <c r="V15"/>
  <c r="Y14"/>
  <c r="Y34" s="1"/>
  <c r="Y36" s="1"/>
  <c r="X14"/>
  <c r="X34" s="1"/>
  <c r="X36" s="1"/>
  <c r="W14"/>
  <c r="W34" s="1"/>
  <c r="W36" s="1"/>
  <c r="V14"/>
  <c r="V34" s="1"/>
  <c r="V36" s="1"/>
  <c r="U33"/>
  <c r="T33"/>
  <c r="U32"/>
  <c r="T32"/>
  <c r="U31"/>
  <c r="T31"/>
  <c r="U30"/>
  <c r="T30"/>
  <c r="U29"/>
  <c r="T29"/>
  <c r="T28" s="1"/>
  <c r="U28"/>
  <c r="U27"/>
  <c r="T27"/>
  <c r="U26"/>
  <c r="T26"/>
  <c r="U25"/>
  <c r="T25"/>
  <c r="U24"/>
  <c r="T24"/>
  <c r="U23"/>
  <c r="T23"/>
  <c r="T22" s="1"/>
  <c r="U21"/>
  <c r="T21"/>
  <c r="U20"/>
  <c r="T20"/>
  <c r="U19"/>
  <c r="T19"/>
  <c r="U18"/>
  <c r="T18"/>
  <c r="U17"/>
  <c r="T17"/>
  <c r="U16"/>
  <c r="T16"/>
  <c r="U15"/>
  <c r="T15"/>
  <c r="T14" s="1"/>
  <c r="T34" s="1"/>
  <c r="T36" s="1"/>
  <c r="U22" l="1"/>
  <c r="U14"/>
  <c r="U34" s="1"/>
  <c r="U36" s="1"/>
  <c r="AB31"/>
  <c r="AB27"/>
  <c r="AB33"/>
  <c r="AB32"/>
  <c r="AB30"/>
  <c r="AB29"/>
  <c r="AB18"/>
  <c r="AB17"/>
  <c r="AB16"/>
  <c r="AB15"/>
  <c r="AB26"/>
  <c r="AB25"/>
  <c r="AB24"/>
  <c r="AB23"/>
  <c r="AB21"/>
  <c r="AB20"/>
  <c r="AB19"/>
  <c r="J33"/>
  <c r="K33"/>
  <c r="L33"/>
  <c r="M33"/>
  <c r="N33"/>
  <c r="O33"/>
  <c r="P33"/>
  <c r="Q33"/>
  <c r="R33"/>
  <c r="S33"/>
  <c r="I33"/>
  <c r="J32"/>
  <c r="K32"/>
  <c r="L32"/>
  <c r="M32"/>
  <c r="N32"/>
  <c r="O32"/>
  <c r="P32"/>
  <c r="Q32"/>
  <c r="R32"/>
  <c r="S32"/>
  <c r="I32"/>
  <c r="J31"/>
  <c r="K31"/>
  <c r="L31"/>
  <c r="M31"/>
  <c r="N31"/>
  <c r="O31"/>
  <c r="P31"/>
  <c r="Q31"/>
  <c r="R31"/>
  <c r="S31"/>
  <c r="I31"/>
  <c r="J30"/>
  <c r="K30"/>
  <c r="L30"/>
  <c r="M30"/>
  <c r="N30"/>
  <c r="O30"/>
  <c r="P30"/>
  <c r="Q30"/>
  <c r="R30"/>
  <c r="S30"/>
  <c r="I30"/>
  <c r="J29"/>
  <c r="K29"/>
  <c r="L29"/>
  <c r="M29"/>
  <c r="N29"/>
  <c r="O29"/>
  <c r="P29"/>
  <c r="Q29"/>
  <c r="R29"/>
  <c r="S29"/>
  <c r="I29"/>
  <c r="J27"/>
  <c r="K27"/>
  <c r="L27"/>
  <c r="M27"/>
  <c r="N27"/>
  <c r="O27"/>
  <c r="P27"/>
  <c r="Q27"/>
  <c r="R27"/>
  <c r="S27"/>
  <c r="I27"/>
  <c r="J26"/>
  <c r="K26"/>
  <c r="L26"/>
  <c r="M26"/>
  <c r="N26"/>
  <c r="O26"/>
  <c r="P26"/>
  <c r="Q26"/>
  <c r="R26"/>
  <c r="S26"/>
  <c r="I26"/>
  <c r="J25"/>
  <c r="K25"/>
  <c r="L25"/>
  <c r="M25"/>
  <c r="N25"/>
  <c r="O25"/>
  <c r="P25"/>
  <c r="Q25"/>
  <c r="R25"/>
  <c r="S25"/>
  <c r="I25"/>
  <c r="J24"/>
  <c r="K24"/>
  <c r="L24"/>
  <c r="M24"/>
  <c r="N24"/>
  <c r="O24"/>
  <c r="P24"/>
  <c r="Q24"/>
  <c r="R24"/>
  <c r="S24"/>
  <c r="I24"/>
  <c r="J23"/>
  <c r="K23"/>
  <c r="L23"/>
  <c r="M23"/>
  <c r="N23"/>
  <c r="O23"/>
  <c r="P23"/>
  <c r="Q23"/>
  <c r="R23"/>
  <c r="S23"/>
  <c r="S22" s="1"/>
  <c r="I23"/>
  <c r="J21"/>
  <c r="K21"/>
  <c r="L21"/>
  <c r="M21"/>
  <c r="N21"/>
  <c r="O21"/>
  <c r="P21"/>
  <c r="Q21"/>
  <c r="R21"/>
  <c r="S21"/>
  <c r="I21"/>
  <c r="J20"/>
  <c r="K20"/>
  <c r="L20"/>
  <c r="M20"/>
  <c r="N20"/>
  <c r="O20"/>
  <c r="P20"/>
  <c r="Q20"/>
  <c r="R20"/>
  <c r="S20"/>
  <c r="I20"/>
  <c r="J19"/>
  <c r="K19"/>
  <c r="L19"/>
  <c r="M19"/>
  <c r="N19"/>
  <c r="O19"/>
  <c r="P19"/>
  <c r="Q19"/>
  <c r="R19"/>
  <c r="S19"/>
  <c r="I19"/>
  <c r="J18"/>
  <c r="K18"/>
  <c r="L18"/>
  <c r="M18"/>
  <c r="N18"/>
  <c r="O18"/>
  <c r="P18"/>
  <c r="Q18"/>
  <c r="R18"/>
  <c r="S18"/>
  <c r="I18"/>
  <c r="J17"/>
  <c r="K17"/>
  <c r="L17"/>
  <c r="M17"/>
  <c r="N17"/>
  <c r="O17"/>
  <c r="P17"/>
  <c r="Q17"/>
  <c r="R17"/>
  <c r="S17"/>
  <c r="I17"/>
  <c r="J16"/>
  <c r="K16"/>
  <c r="L16"/>
  <c r="M16"/>
  <c r="N16"/>
  <c r="O16"/>
  <c r="P16"/>
  <c r="Q16"/>
  <c r="R16"/>
  <c r="S16"/>
  <c r="I16"/>
  <c r="J15"/>
  <c r="K15"/>
  <c r="L15"/>
  <c r="M15"/>
  <c r="N15"/>
  <c r="O15"/>
  <c r="P15"/>
  <c r="Q15"/>
  <c r="R15"/>
  <c r="S15"/>
  <c r="I15"/>
  <c r="I14" l="1"/>
  <c r="R14"/>
  <c r="P14"/>
  <c r="AB28"/>
  <c r="Q22"/>
  <c r="AB14"/>
  <c r="O22"/>
  <c r="M22"/>
  <c r="K22"/>
  <c r="I28"/>
  <c r="R28"/>
  <c r="AB22"/>
  <c r="AB34" s="1"/>
  <c r="AB36" s="1"/>
  <c r="P28"/>
  <c r="N28"/>
  <c r="L28"/>
  <c r="S14"/>
  <c r="Q14"/>
  <c r="O14"/>
  <c r="M14"/>
  <c r="K14"/>
  <c r="I22"/>
  <c r="I34" s="1"/>
  <c r="R22"/>
  <c r="R34" s="1"/>
  <c r="R36" s="1"/>
  <c r="P22"/>
  <c r="P34" s="1"/>
  <c r="P36" s="1"/>
  <c r="N22"/>
  <c r="L22"/>
  <c r="J22"/>
  <c r="S28"/>
  <c r="Q28"/>
  <c r="O28"/>
  <c r="M28"/>
  <c r="K28"/>
  <c r="N14"/>
  <c r="N34" s="1"/>
  <c r="N36" s="1"/>
  <c r="L14"/>
  <c r="L34" s="1"/>
  <c r="L36" s="1"/>
  <c r="J14"/>
  <c r="J28"/>
  <c r="I36" l="1"/>
  <c r="J34"/>
  <c r="J36" s="1"/>
  <c r="M34"/>
  <c r="M36" s="1"/>
  <c r="Q34"/>
  <c r="Q36" s="1"/>
  <c r="K34"/>
  <c r="K36" s="1"/>
  <c r="O34"/>
  <c r="O36" s="1"/>
  <c r="S34"/>
  <c r="S36" s="1"/>
  <c r="BA34" l="1"/>
  <c r="BB34" s="1"/>
</calcChain>
</file>

<file path=xl/sharedStrings.xml><?xml version="1.0" encoding="utf-8"?>
<sst xmlns="http://schemas.openxmlformats.org/spreadsheetml/2006/main" count="213" uniqueCount="141">
  <si>
    <t>месяцы</t>
  </si>
  <si>
    <t>Площадь жилых помещений</t>
  </si>
  <si>
    <t>Общая годовая стоимость работ по многоквартирным домам</t>
  </si>
  <si>
    <t>раз(а) в год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</si>
  <si>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</si>
  <si>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</si>
  <si>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18. Аварийное обслуживание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</si>
  <si>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</si>
  <si>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</si>
  <si>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</si>
  <si>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</si>
  <si>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раз(а) в неделю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</si>
  <si>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</si>
  <si>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</si>
  <si>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</si>
  <si>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раз(а) в месяц</t>
  </si>
  <si>
    <t>4. Мытье и протирка закрывающих устройств мусоропровода</t>
  </si>
  <si>
    <t>3. Очистка и влажная уборка мусорных камер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</si>
  <si>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</si>
  <si>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</si>
  <si>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</si>
  <si>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</si>
  <si>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</si>
  <si>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</si>
  <si>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</si>
  <si>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</si>
  <si>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</si>
  <si>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 xml:space="preserve">2. Сухая и влажная уборка полов кабины лифта </t>
  </si>
  <si>
    <t xml:space="preserve">13. Выявление деформации и повреждений водоотводящих устройств и оборудования, 
</t>
  </si>
  <si>
    <t xml:space="preserve">14.Контроль состояния и восстановление исправности элементов внутренней канализации, канализационных вытяжек, внутреннего водостока
</t>
  </si>
  <si>
    <t xml:space="preserve">15.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</si>
  <si>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6. Уборка мусора на контейнерных площадках (помойных ям)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</si>
  <si>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</si>
  <si>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</si>
  <si>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</si>
  <si>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10. Вывоз твердых бытовых отходов (ТБО), жидких бытовых отходов</t>
  </si>
  <si>
    <t>11. Очистка выгребных ям (для деревянных неблагоустроенных зданий)</t>
  </si>
  <si>
    <t>19. Ремонт кровли, крылец, козырьков, деревянных тротуаров</t>
  </si>
  <si>
    <t xml:space="preserve">12. Сезонный осмотр конструкций здания( фасадов, стен, фундаментов, кровли)
</t>
  </si>
  <si>
    <t>17.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внутреннего водостока,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отопления, промывка централизованных систем теплоснабжения для удаления накипно-коррозионных отложений,  удаление воздуха из системы отопления.</t>
  </si>
  <si>
    <t xml:space="preserve">5. Уборка мусора с придомовой территории </t>
  </si>
  <si>
    <t>1 раз(а) в 2 недели</t>
  </si>
  <si>
    <t>2 раз(а) в неделю</t>
  </si>
  <si>
    <t>2 раз(а) в год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</si>
  <si>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</si>
  <si>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</si>
  <si>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деревянный не благоустроенный без канализации и центр отопления</t>
  </si>
  <si>
    <t>16.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промывка централизованных систем теплоснабжения для удаления накипно-коррозионных отложений,  обслуживание и ремонт бойлерных, удаление воздуха из системы отопления, смена отдельных участков трубопроводов по необходимости.
Заделка щелей в печах, оштукатуривание, прочистка дымохода.</t>
  </si>
  <si>
    <t>3 раз(а) в неделю контейнера (6 раз в год - помойницы)</t>
  </si>
  <si>
    <t xml:space="preserve">Стоимость на 1 кв. м. общей площади (руб./мес.)         (размер платы в месяц на 1 кв. м.)  </t>
  </si>
  <si>
    <t>20. Дератизация</t>
  </si>
  <si>
    <t>21. Дезинсекция</t>
  </si>
  <si>
    <t>деревянный не благоустроенный с центр отоплением</t>
  </si>
  <si>
    <t>Жилой район      Исакогорский и Цигломенский     территориальный округ</t>
  </si>
  <si>
    <t>13</t>
  </si>
  <si>
    <t>19</t>
  </si>
  <si>
    <t>21</t>
  </si>
  <si>
    <t>22</t>
  </si>
  <si>
    <t>24</t>
  </si>
  <si>
    <t>25</t>
  </si>
  <si>
    <t>39</t>
  </si>
  <si>
    <t>47</t>
  </si>
  <si>
    <t>49</t>
  </si>
  <si>
    <t>52</t>
  </si>
  <si>
    <t>ДРЕЙЕРА ул.</t>
  </si>
  <si>
    <t>СУРПОВСКАЯ ул.</t>
  </si>
  <si>
    <t>3</t>
  </si>
  <si>
    <t>3, К 1</t>
  </si>
  <si>
    <t>5</t>
  </si>
  <si>
    <t>5, К 1</t>
  </si>
  <si>
    <t>7</t>
  </si>
  <si>
    <t>9</t>
  </si>
  <si>
    <t>9, К 1</t>
  </si>
  <si>
    <t>9, К 2</t>
  </si>
  <si>
    <t>11</t>
  </si>
  <si>
    <t>15, К 2</t>
  </si>
  <si>
    <t>15, К 3</t>
  </si>
  <si>
    <t>45, К 1</t>
  </si>
  <si>
    <t>49, К 1</t>
  </si>
  <si>
    <t>20</t>
  </si>
  <si>
    <t>20, К 1</t>
  </si>
  <si>
    <t>34</t>
  </si>
  <si>
    <t>38</t>
  </si>
  <si>
    <t>39, К 1</t>
  </si>
  <si>
    <t>51</t>
  </si>
  <si>
    <t>ОНЕЖСКАЯ ул.</t>
  </si>
  <si>
    <t>21, К 5</t>
  </si>
  <si>
    <t>47, К 2</t>
  </si>
  <si>
    <t>55, К 1</t>
  </si>
  <si>
    <t>57</t>
  </si>
  <si>
    <t>17</t>
  </si>
  <si>
    <t>23</t>
  </si>
  <si>
    <t>53</t>
  </si>
  <si>
    <t>54</t>
  </si>
  <si>
    <t>55</t>
  </si>
  <si>
    <t>29, К 1</t>
  </si>
  <si>
    <t>168,9</t>
  </si>
  <si>
    <t>391,9</t>
  </si>
  <si>
    <t>711,3</t>
  </si>
  <si>
    <t>334,7</t>
  </si>
  <si>
    <t>671,2</t>
  </si>
  <si>
    <t>480</t>
  </si>
  <si>
    <t>395,1</t>
  </si>
  <si>
    <t>706,3</t>
  </si>
  <si>
    <t>340,5</t>
  </si>
  <si>
    <t>209,8</t>
  </si>
  <si>
    <t>484,3</t>
  </si>
  <si>
    <t>525,4</t>
  </si>
  <si>
    <t>496,9</t>
  </si>
  <si>
    <t>507,6</t>
  </si>
  <si>
    <t>515,9</t>
  </si>
  <si>
    <t>523,8</t>
  </si>
  <si>
    <t>166,6</t>
  </si>
  <si>
    <t>326,5</t>
  </si>
  <si>
    <t>528,8</t>
  </si>
  <si>
    <t>325,7</t>
  </si>
  <si>
    <t>527,4</t>
  </si>
  <si>
    <t>348,5</t>
  </si>
  <si>
    <t>325,4</t>
  </si>
  <si>
    <t>336,9</t>
  </si>
  <si>
    <t>336,1</t>
  </si>
  <si>
    <t>331,8</t>
  </si>
  <si>
    <t>332,9</t>
  </si>
  <si>
    <t>324,2</t>
  </si>
  <si>
    <t>694,5</t>
  </si>
  <si>
    <t>574,8</t>
  </si>
  <si>
    <t>345,6</t>
  </si>
  <si>
    <t>722,2</t>
  </si>
  <si>
    <t>721,1</t>
  </si>
  <si>
    <t>726,4</t>
  </si>
  <si>
    <t>727,4</t>
  </si>
  <si>
    <t>531,6</t>
  </si>
  <si>
    <t>533,7</t>
  </si>
  <si>
    <t>522,1</t>
  </si>
  <si>
    <t>489,5</t>
  </si>
  <si>
    <t>536,3</t>
  </si>
  <si>
    <t>558,7</t>
  </si>
  <si>
    <t>Лот № 3</t>
  </si>
  <si>
    <t xml:space="preserve">к Извещению и документации </t>
  </si>
  <si>
    <t>о проведении открытого конкурса</t>
  </si>
  <si>
    <t>Приложение №2</t>
  </si>
</sst>
</file>

<file path=xl/styles.xml><?xml version="1.0" encoding="utf-8"?>
<styleSheet xmlns="http://schemas.openxmlformats.org/spreadsheetml/2006/main">
  <fonts count="15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8"/>
      <color rgb="FFC00000"/>
      <name val="Times New Roman"/>
      <family val="1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hair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hair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8"/>
      </left>
      <right style="thin">
        <color indexed="64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7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2" borderId="0" xfId="0" applyFont="1" applyFill="1" applyBorder="1" applyAlignment="1"/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2" fillId="2" borderId="0" xfId="0" applyNumberFormat="1" applyFont="1" applyFill="1" applyAlignment="1">
      <alignment horizontal="left"/>
    </xf>
    <xf numFmtId="4" fontId="8" fillId="2" borderId="7" xfId="0" applyNumberFormat="1" applyFont="1" applyFill="1" applyBorder="1" applyAlignment="1">
      <alignment vertical="center"/>
    </xf>
    <xf numFmtId="0" fontId="4" fillId="2" borderId="8" xfId="0" applyFont="1" applyFill="1" applyBorder="1" applyAlignment="1"/>
    <xf numFmtId="4" fontId="8" fillId="2" borderId="8" xfId="0" applyNumberFormat="1" applyFont="1" applyFill="1" applyBorder="1" applyAlignment="1">
      <alignment horizontal="right" vertical="center"/>
    </xf>
    <xf numFmtId="4" fontId="8" fillId="2" borderId="8" xfId="0" applyNumberFormat="1" applyFont="1" applyFill="1" applyBorder="1" applyAlignment="1">
      <alignment vertical="center"/>
    </xf>
    <xf numFmtId="0" fontId="2" fillId="0" borderId="0" xfId="0" applyFont="1" applyBorder="1" applyAlignment="1"/>
    <xf numFmtId="4" fontId="2" fillId="0" borderId="0" xfId="0" applyNumberFormat="1" applyFont="1" applyAlignment="1"/>
    <xf numFmtId="0" fontId="5" fillId="2" borderId="0" xfId="0" applyFont="1" applyFill="1" applyBorder="1" applyAlignment="1">
      <alignment horizontal="left"/>
    </xf>
    <xf numFmtId="4" fontId="9" fillId="2" borderId="6" xfId="0" applyNumberFormat="1" applyFont="1" applyFill="1" applyBorder="1" applyAlignment="1">
      <alignment horizontal="center" vertical="center" wrapText="1"/>
    </xf>
    <xf numFmtId="4" fontId="11" fillId="2" borderId="4" xfId="0" applyNumberFormat="1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/>
    </xf>
    <xf numFmtId="4" fontId="8" fillId="2" borderId="3" xfId="0" applyNumberFormat="1" applyFont="1" applyFill="1" applyBorder="1" applyAlignment="1">
      <alignment horizontal="center" vertical="center"/>
    </xf>
    <xf numFmtId="4" fontId="8" fillId="2" borderId="5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center" vertical="center"/>
    </xf>
    <xf numFmtId="4" fontId="13" fillId="2" borderId="0" xfId="0" applyNumberFormat="1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4" fontId="14" fillId="2" borderId="0" xfId="0" applyNumberFormat="1" applyFont="1" applyFill="1" applyAlignment="1">
      <alignment horizontal="left"/>
    </xf>
    <xf numFmtId="4" fontId="14" fillId="2" borderId="0" xfId="0" applyNumberFormat="1" applyFont="1" applyFill="1" applyAlignment="1">
      <alignment horizontal="right"/>
    </xf>
    <xf numFmtId="49" fontId="12" fillId="0" borderId="9" xfId="0" applyNumberFormat="1" applyFont="1" applyFill="1" applyBorder="1" applyAlignment="1">
      <alignment horizontal="left" wrapText="1"/>
    </xf>
    <xf numFmtId="49" fontId="12" fillId="0" borderId="1" xfId="0" applyNumberFormat="1" applyFont="1" applyFill="1" applyBorder="1" applyAlignment="1">
      <alignment horizontal="left" wrapText="1"/>
    </xf>
    <xf numFmtId="0" fontId="2" fillId="0" borderId="11" xfId="0" applyFont="1" applyBorder="1" applyAlignment="1"/>
    <xf numFmtId="4" fontId="8" fillId="2" borderId="10" xfId="0" applyNumberFormat="1" applyFont="1" applyFill="1" applyBorder="1" applyAlignment="1">
      <alignment horizontal="center" vertical="top"/>
    </xf>
    <xf numFmtId="4" fontId="9" fillId="2" borderId="10" xfId="0" applyNumberFormat="1" applyFont="1" applyFill="1" applyBorder="1" applyAlignment="1">
      <alignment horizontal="center" vertical="top"/>
    </xf>
    <xf numFmtId="4" fontId="10" fillId="2" borderId="10" xfId="0" applyNumberFormat="1" applyFont="1" applyFill="1" applyBorder="1" applyAlignment="1">
      <alignment horizontal="center"/>
    </xf>
    <xf numFmtId="4" fontId="4" fillId="2" borderId="10" xfId="0" applyNumberFormat="1" applyFont="1" applyFill="1" applyBorder="1" applyAlignment="1">
      <alignment horizontal="left" vertical="top"/>
    </xf>
    <xf numFmtId="4" fontId="9" fillId="2" borderId="10" xfId="0" applyNumberFormat="1" applyFont="1" applyFill="1" applyBorder="1" applyAlignment="1">
      <alignment horizontal="center"/>
    </xf>
    <xf numFmtId="4" fontId="8" fillId="2" borderId="10" xfId="0" applyNumberFormat="1" applyFont="1" applyFill="1" applyBorder="1" applyAlignment="1">
      <alignment horizontal="center" vertical="top" wrapText="1"/>
    </xf>
    <xf numFmtId="4" fontId="4" fillId="2" borderId="10" xfId="0" applyNumberFormat="1" applyFont="1" applyFill="1" applyBorder="1" applyAlignment="1">
      <alignment horizontal="left" vertical="top" wrapText="1"/>
    </xf>
    <xf numFmtId="4" fontId="9" fillId="2" borderId="10" xfId="0" applyNumberFormat="1" applyFont="1" applyFill="1" applyBorder="1" applyAlignment="1">
      <alignment horizontal="center" vertical="top" wrapText="1"/>
    </xf>
    <xf numFmtId="4" fontId="9" fillId="2" borderId="10" xfId="0" applyNumberFormat="1" applyFont="1" applyFill="1" applyBorder="1" applyAlignment="1">
      <alignment horizontal="center" wrapText="1"/>
    </xf>
    <xf numFmtId="4" fontId="10" fillId="2" borderId="10" xfId="0" applyNumberFormat="1" applyFont="1" applyFill="1" applyBorder="1" applyAlignment="1">
      <alignment horizontal="center" vertical="top"/>
    </xf>
    <xf numFmtId="4" fontId="8" fillId="2" borderId="10" xfId="0" applyNumberFormat="1" applyFont="1" applyFill="1" applyBorder="1" applyAlignment="1">
      <alignment horizontal="left" vertical="top"/>
    </xf>
    <xf numFmtId="4" fontId="10" fillId="2" borderId="10" xfId="0" applyNumberFormat="1" applyFont="1" applyFill="1" applyBorder="1" applyAlignment="1">
      <alignment horizontal="left" vertical="top"/>
    </xf>
    <xf numFmtId="4" fontId="10" fillId="2" borderId="10" xfId="0" applyNumberFormat="1" applyFont="1" applyFill="1" applyBorder="1" applyAlignment="1">
      <alignment horizontal="center" vertical="center"/>
    </xf>
    <xf numFmtId="49" fontId="12" fillId="0" borderId="10" xfId="0" applyNumberFormat="1" applyFont="1" applyFill="1" applyBorder="1" applyAlignment="1">
      <alignment horizontal="left" wrapText="1"/>
    </xf>
    <xf numFmtId="4" fontId="8" fillId="2" borderId="10" xfId="0" applyNumberFormat="1" applyFont="1" applyFill="1" applyBorder="1" applyAlignment="1">
      <alignment horizontal="left" vertical="center" wrapText="1"/>
    </xf>
    <xf numFmtId="4" fontId="8" fillId="2" borderId="7" xfId="0" applyNumberFormat="1" applyFont="1" applyFill="1" applyBorder="1" applyAlignment="1">
      <alignment horizontal="center" vertical="top"/>
    </xf>
    <xf numFmtId="4" fontId="4" fillId="2" borderId="7" xfId="0" applyNumberFormat="1" applyFont="1" applyFill="1" applyBorder="1" applyAlignment="1">
      <alignment horizontal="left" vertical="top"/>
    </xf>
    <xf numFmtId="4" fontId="8" fillId="2" borderId="7" xfId="0" applyNumberFormat="1" applyFont="1" applyFill="1" applyBorder="1" applyAlignment="1">
      <alignment horizontal="center" vertical="top" wrapText="1"/>
    </xf>
    <xf numFmtId="4" fontId="4" fillId="2" borderId="7" xfId="0" applyNumberFormat="1" applyFont="1" applyFill="1" applyBorder="1" applyAlignment="1">
      <alignment horizontal="left" vertical="top" wrapText="1"/>
    </xf>
    <xf numFmtId="4" fontId="8" fillId="2" borderId="7" xfId="0" applyNumberFormat="1" applyFont="1" applyFill="1" applyBorder="1" applyAlignment="1">
      <alignment horizontal="left" vertical="top"/>
    </xf>
    <xf numFmtId="4" fontId="8" fillId="2" borderId="7" xfId="0" applyNumberFormat="1" applyFont="1" applyFill="1" applyBorder="1" applyAlignment="1">
      <alignment horizontal="left" vertical="center" wrapText="1"/>
    </xf>
    <xf numFmtId="4" fontId="9" fillId="2" borderId="7" xfId="0" applyNumberFormat="1" applyFont="1" applyFill="1" applyBorder="1" applyAlignment="1">
      <alignment horizontal="center" vertical="center" wrapText="1"/>
    </xf>
    <xf numFmtId="4" fontId="9" fillId="2" borderId="7" xfId="0" applyNumberFormat="1" applyFont="1" applyFill="1" applyBorder="1" applyAlignment="1">
      <alignment horizontal="center" vertical="top"/>
    </xf>
    <xf numFmtId="4" fontId="9" fillId="2" borderId="7" xfId="0" applyNumberFormat="1" applyFont="1" applyFill="1" applyBorder="1" applyAlignment="1">
      <alignment horizontal="center"/>
    </xf>
    <xf numFmtId="4" fontId="9" fillId="2" borderId="7" xfId="0" applyNumberFormat="1" applyFont="1" applyFill="1" applyBorder="1" applyAlignment="1">
      <alignment horizontal="center" vertical="top" wrapText="1"/>
    </xf>
    <xf numFmtId="4" fontId="9" fillId="2" borderId="7" xfId="0" applyNumberFormat="1" applyFont="1" applyFill="1" applyBorder="1" applyAlignment="1">
      <alignment horizontal="center" wrapText="1"/>
    </xf>
    <xf numFmtId="4" fontId="10" fillId="2" borderId="7" xfId="0" applyNumberFormat="1" applyFont="1" applyFill="1" applyBorder="1" applyAlignment="1">
      <alignment horizontal="left" vertical="top"/>
    </xf>
    <xf numFmtId="4" fontId="10" fillId="2" borderId="7" xfId="0" applyNumberFormat="1" applyFont="1" applyFill="1" applyBorder="1" applyAlignment="1">
      <alignment horizontal="center" vertical="top"/>
    </xf>
    <xf numFmtId="4" fontId="10" fillId="2" borderId="7" xfId="0" applyNumberFormat="1" applyFont="1" applyFill="1" applyBorder="1" applyAlignment="1">
      <alignment horizontal="center" vertical="center"/>
    </xf>
    <xf numFmtId="49" fontId="12" fillId="0" borderId="12" xfId="0" applyNumberFormat="1" applyFont="1" applyFill="1" applyBorder="1" applyAlignment="1">
      <alignment horizontal="left" wrapText="1"/>
    </xf>
    <xf numFmtId="49" fontId="12" fillId="0" borderId="13" xfId="0" applyNumberFormat="1" applyFont="1" applyFill="1" applyBorder="1" applyAlignment="1">
      <alignment horizontal="left" wrapText="1"/>
    </xf>
    <xf numFmtId="4" fontId="10" fillId="2" borderId="11" xfId="0" applyNumberFormat="1" applyFont="1" applyFill="1" applyBorder="1" applyAlignment="1">
      <alignment horizontal="center"/>
    </xf>
    <xf numFmtId="4" fontId="9" fillId="2" borderId="11" xfId="0" applyNumberFormat="1" applyFont="1" applyFill="1" applyBorder="1" applyAlignment="1">
      <alignment horizontal="center"/>
    </xf>
    <xf numFmtId="4" fontId="10" fillId="2" borderId="11" xfId="0" applyNumberFormat="1" applyFont="1" applyFill="1" applyBorder="1" applyAlignment="1">
      <alignment horizontal="center" vertical="top"/>
    </xf>
    <xf numFmtId="4" fontId="10" fillId="2" borderId="11" xfId="0" applyNumberFormat="1" applyFont="1" applyFill="1" applyBorder="1" applyAlignment="1">
      <alignment horizontal="center" vertical="center"/>
    </xf>
    <xf numFmtId="49" fontId="12" fillId="0" borderId="11" xfId="0" applyNumberFormat="1" applyFont="1" applyFill="1" applyBorder="1" applyAlignment="1">
      <alignment horizontal="left" wrapText="1"/>
    </xf>
    <xf numFmtId="4" fontId="11" fillId="2" borderId="10" xfId="0" applyNumberFormat="1" applyFont="1" applyFill="1" applyBorder="1" applyAlignment="1">
      <alignment horizontal="center" vertical="center" wrapText="1"/>
    </xf>
    <xf numFmtId="4" fontId="11" fillId="2" borderId="14" xfId="0" applyNumberFormat="1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B42"/>
  <sheetViews>
    <sheetView tabSelected="1" view="pageBreakPreview" zoomScaleNormal="100" zoomScaleSheetLayoutView="100" workbookViewId="0">
      <selection activeCell="AA6" sqref="AA6:AF6"/>
    </sheetView>
  </sheetViews>
  <sheetFormatPr defaultRowHeight="12.75"/>
  <cols>
    <col min="1" max="5" width="9.140625" style="6"/>
    <col min="6" max="6" width="19.140625" style="6" customWidth="1"/>
    <col min="7" max="7" width="19.42578125" style="6" customWidth="1"/>
    <col min="8" max="8" width="13.28515625" style="7" customWidth="1"/>
    <col min="9" max="11" width="8.7109375" style="7" bestFit="1" customWidth="1"/>
    <col min="12" max="12" width="8.85546875" style="7" customWidth="1"/>
    <col min="13" max="13" width="8.7109375" style="7" bestFit="1" customWidth="1"/>
    <col min="14" max="14" width="9.140625" style="7" customWidth="1"/>
    <col min="15" max="15" width="8.7109375" style="7" bestFit="1" customWidth="1"/>
    <col min="16" max="16" width="8.42578125" style="7" customWidth="1"/>
    <col min="17" max="17" width="8.7109375" style="7" customWidth="1"/>
    <col min="18" max="18" width="8.7109375" style="7" bestFit="1" customWidth="1"/>
    <col min="19" max="19" width="8.5703125" style="6" customWidth="1"/>
    <col min="20" max="20" width="8.7109375" style="9" customWidth="1"/>
    <col min="21" max="23" width="8.7109375" style="9" bestFit="1" customWidth="1"/>
    <col min="24" max="24" width="9.42578125" style="9" customWidth="1"/>
    <col min="25" max="25" width="8.7109375" style="9" bestFit="1" customWidth="1"/>
    <col min="26" max="26" width="19.42578125" style="6" customWidth="1"/>
    <col min="27" max="27" width="10.42578125" style="6" bestFit="1" customWidth="1"/>
    <col min="28" max="51" width="9.140625" style="6" customWidth="1"/>
    <col min="53" max="53" width="12.5703125" customWidth="1"/>
  </cols>
  <sheetData>
    <row r="1" spans="1:52" s="1" customFormat="1" ht="16.5" customHeight="1">
      <c r="A1" s="18" t="s">
        <v>25</v>
      </c>
      <c r="B1" s="18"/>
      <c r="C1" s="18"/>
      <c r="D1" s="18"/>
      <c r="E1" s="18"/>
      <c r="F1" s="18"/>
      <c r="G1" s="11"/>
      <c r="H1" s="25"/>
      <c r="I1" s="26"/>
      <c r="J1" s="26" t="s">
        <v>140</v>
      </c>
      <c r="K1" s="3"/>
      <c r="L1" s="3"/>
      <c r="M1" s="3"/>
      <c r="N1" s="3"/>
      <c r="O1" s="3"/>
      <c r="P1" s="3"/>
      <c r="Q1" s="3"/>
      <c r="R1" s="3"/>
      <c r="S1" s="6"/>
      <c r="T1" s="3"/>
      <c r="U1" s="3"/>
      <c r="V1" s="3"/>
      <c r="W1" s="3"/>
      <c r="X1" s="3"/>
      <c r="Y1" s="3"/>
      <c r="Z1" s="9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</row>
    <row r="2" spans="1:52" s="1" customFormat="1" ht="16.5" customHeight="1">
      <c r="A2" s="18" t="s">
        <v>24</v>
      </c>
      <c r="B2" s="18"/>
      <c r="C2" s="18"/>
      <c r="D2" s="18"/>
      <c r="E2" s="18"/>
      <c r="F2" s="18"/>
      <c r="G2" s="11"/>
      <c r="H2" s="27"/>
      <c r="I2" s="28"/>
      <c r="J2" s="28" t="s">
        <v>138</v>
      </c>
      <c r="K2" s="4"/>
      <c r="L2" s="4"/>
      <c r="M2" s="4"/>
      <c r="N2" s="4"/>
      <c r="O2" s="4"/>
      <c r="P2" s="4"/>
      <c r="Q2" s="4"/>
      <c r="R2" s="4"/>
      <c r="S2" s="6"/>
      <c r="T2" s="4"/>
      <c r="U2" s="4"/>
      <c r="V2" s="4"/>
      <c r="W2" s="4"/>
      <c r="X2" s="4"/>
      <c r="Y2" s="4"/>
      <c r="Z2" s="9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</row>
    <row r="3" spans="1:52" s="1" customFormat="1" ht="16.5" customHeight="1">
      <c r="A3" s="18" t="s">
        <v>23</v>
      </c>
      <c r="B3" s="18"/>
      <c r="C3" s="18"/>
      <c r="D3" s="18"/>
      <c r="E3" s="18"/>
      <c r="F3" s="18"/>
      <c r="G3" s="11"/>
      <c r="H3" s="27"/>
      <c r="I3" s="28"/>
      <c r="J3" s="28" t="s">
        <v>139</v>
      </c>
      <c r="K3" s="4"/>
      <c r="L3" s="4"/>
      <c r="M3" s="4"/>
      <c r="N3" s="4"/>
      <c r="O3" s="4"/>
      <c r="P3" s="4"/>
      <c r="Q3" s="4"/>
      <c r="R3" s="4"/>
      <c r="S3" s="6"/>
      <c r="T3" s="4"/>
      <c r="U3" s="4"/>
      <c r="V3" s="4"/>
      <c r="W3" s="4"/>
      <c r="X3" s="4"/>
      <c r="Y3" s="4"/>
      <c r="Z3" s="9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</row>
    <row r="4" spans="1:52" s="1" customFormat="1" ht="16.5" customHeight="1">
      <c r="A4" s="18" t="s">
        <v>22</v>
      </c>
      <c r="B4" s="18"/>
      <c r="C4" s="18"/>
      <c r="D4" s="18"/>
      <c r="E4" s="18"/>
      <c r="F4" s="18"/>
      <c r="G4" s="11"/>
      <c r="H4" s="11"/>
      <c r="I4" s="9"/>
      <c r="J4" s="7"/>
      <c r="K4" s="7"/>
      <c r="L4" s="7"/>
      <c r="M4" s="7"/>
      <c r="N4" s="7"/>
      <c r="O4" s="7"/>
      <c r="P4" s="7"/>
      <c r="Q4" s="7"/>
      <c r="R4" s="7"/>
      <c r="S4" s="6"/>
      <c r="T4" s="9"/>
      <c r="U4" s="9"/>
      <c r="V4" s="9"/>
      <c r="W4" s="9"/>
      <c r="X4" s="9"/>
      <c r="Y4" s="9"/>
      <c r="Z4" s="9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</row>
    <row r="5" spans="1:52" s="1" customFormat="1">
      <c r="A5" s="5" t="s">
        <v>137</v>
      </c>
      <c r="B5" s="5" t="s">
        <v>53</v>
      </c>
      <c r="C5" s="6"/>
      <c r="D5" s="6"/>
      <c r="E5" s="6"/>
      <c r="F5" s="6"/>
      <c r="G5" s="6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6"/>
      <c r="T5" s="9"/>
      <c r="U5" s="9"/>
      <c r="V5" s="9"/>
      <c r="W5" s="9"/>
      <c r="X5" s="9"/>
      <c r="Y5" s="9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</row>
    <row r="6" spans="1:52" s="1" customFormat="1" ht="18" customHeight="1">
      <c r="A6" s="21" t="s">
        <v>21</v>
      </c>
      <c r="B6" s="22"/>
      <c r="C6" s="22"/>
      <c r="D6" s="22"/>
      <c r="E6" s="22"/>
      <c r="F6" s="22"/>
      <c r="G6" s="12"/>
      <c r="H6" s="14"/>
      <c r="I6" s="15" t="s">
        <v>20</v>
      </c>
      <c r="J6" s="13"/>
      <c r="K6" s="13"/>
      <c r="L6" s="13"/>
      <c r="M6" s="13"/>
      <c r="N6" s="13"/>
      <c r="O6" s="14"/>
      <c r="P6" s="14"/>
      <c r="Q6" s="14"/>
      <c r="R6" s="14"/>
      <c r="S6" s="13"/>
      <c r="T6" s="14"/>
      <c r="U6" s="14"/>
      <c r="V6" s="14"/>
      <c r="W6" s="14"/>
      <c r="X6" s="14"/>
      <c r="Y6" s="14"/>
      <c r="Z6" s="12"/>
      <c r="AA6" s="15"/>
      <c r="AB6" s="13"/>
      <c r="AC6" s="13"/>
      <c r="AD6" s="13"/>
      <c r="AE6" s="13"/>
      <c r="AF6" s="13"/>
      <c r="AG6" s="13"/>
      <c r="AH6" s="13"/>
      <c r="AI6" s="15" t="s">
        <v>20</v>
      </c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31"/>
    </row>
    <row r="7" spans="1:52" s="10" customFormat="1" ht="30.75" customHeight="1">
      <c r="A7" s="23"/>
      <c r="B7" s="24"/>
      <c r="C7" s="24"/>
      <c r="D7" s="24"/>
      <c r="E7" s="24"/>
      <c r="F7" s="24"/>
      <c r="G7" s="53" t="s">
        <v>19</v>
      </c>
      <c r="H7" s="68" t="s">
        <v>46</v>
      </c>
      <c r="I7" s="61" t="s">
        <v>64</v>
      </c>
      <c r="J7" s="29" t="s">
        <v>64</v>
      </c>
      <c r="K7" s="29" t="s">
        <v>64</v>
      </c>
      <c r="L7" s="29" t="s">
        <v>64</v>
      </c>
      <c r="M7" s="29" t="s">
        <v>64</v>
      </c>
      <c r="N7" s="29" t="s">
        <v>85</v>
      </c>
      <c r="O7" s="29" t="s">
        <v>85</v>
      </c>
      <c r="P7" s="29" t="s">
        <v>85</v>
      </c>
      <c r="Q7" s="29" t="s">
        <v>85</v>
      </c>
      <c r="R7" s="29" t="s">
        <v>85</v>
      </c>
      <c r="S7" s="29" t="s">
        <v>85</v>
      </c>
      <c r="T7" s="29" t="s">
        <v>65</v>
      </c>
      <c r="U7" s="29" t="s">
        <v>65</v>
      </c>
      <c r="V7" s="29" t="s">
        <v>65</v>
      </c>
      <c r="W7" s="29" t="s">
        <v>65</v>
      </c>
      <c r="X7" s="29" t="s">
        <v>65</v>
      </c>
      <c r="Y7" s="29" t="s">
        <v>65</v>
      </c>
      <c r="Z7" s="19" t="s">
        <v>19</v>
      </c>
      <c r="AA7" s="69" t="s">
        <v>52</v>
      </c>
      <c r="AB7" s="30" t="s">
        <v>64</v>
      </c>
      <c r="AC7" s="30" t="s">
        <v>64</v>
      </c>
      <c r="AD7" s="30" t="s">
        <v>64</v>
      </c>
      <c r="AE7" s="30" t="s">
        <v>64</v>
      </c>
      <c r="AF7" s="30" t="s">
        <v>64</v>
      </c>
      <c r="AG7" s="30" t="s">
        <v>64</v>
      </c>
      <c r="AH7" s="30" t="s">
        <v>64</v>
      </c>
      <c r="AI7" s="30" t="s">
        <v>64</v>
      </c>
      <c r="AJ7" s="30" t="s">
        <v>64</v>
      </c>
      <c r="AK7" s="30" t="s">
        <v>64</v>
      </c>
      <c r="AL7" s="30" t="s">
        <v>64</v>
      </c>
      <c r="AM7" s="30" t="s">
        <v>64</v>
      </c>
      <c r="AN7" s="30" t="s">
        <v>64</v>
      </c>
      <c r="AO7" s="30" t="s">
        <v>64</v>
      </c>
      <c r="AP7" s="30" t="s">
        <v>64</v>
      </c>
      <c r="AQ7" s="30" t="s">
        <v>65</v>
      </c>
      <c r="AR7" s="30" t="s">
        <v>65</v>
      </c>
      <c r="AS7" s="30" t="s">
        <v>65</v>
      </c>
      <c r="AT7" s="30" t="s">
        <v>65</v>
      </c>
      <c r="AU7" s="30" t="s">
        <v>65</v>
      </c>
      <c r="AV7" s="30" t="s">
        <v>65</v>
      </c>
      <c r="AW7" s="30" t="s">
        <v>65</v>
      </c>
      <c r="AX7" s="30" t="s">
        <v>65</v>
      </c>
      <c r="AY7" s="30" t="s">
        <v>65</v>
      </c>
      <c r="AZ7" s="30" t="s">
        <v>65</v>
      </c>
    </row>
    <row r="8" spans="1:52" s="10" customFormat="1" ht="13.5" customHeight="1">
      <c r="A8" s="23"/>
      <c r="B8" s="24"/>
      <c r="C8" s="24"/>
      <c r="D8" s="24"/>
      <c r="E8" s="24"/>
      <c r="F8" s="24"/>
      <c r="G8" s="53"/>
      <c r="H8" s="68"/>
      <c r="I8" s="62" t="s">
        <v>86</v>
      </c>
      <c r="J8" s="30" t="s">
        <v>87</v>
      </c>
      <c r="K8" s="30" t="s">
        <v>62</v>
      </c>
      <c r="L8" s="30" t="s">
        <v>88</v>
      </c>
      <c r="M8" s="30" t="s">
        <v>89</v>
      </c>
      <c r="N8" s="30" t="s">
        <v>90</v>
      </c>
      <c r="O8" s="30" t="s">
        <v>55</v>
      </c>
      <c r="P8" s="30" t="s">
        <v>56</v>
      </c>
      <c r="Q8" s="30" t="s">
        <v>91</v>
      </c>
      <c r="R8" s="30" t="s">
        <v>58</v>
      </c>
      <c r="S8" s="30" t="s">
        <v>59</v>
      </c>
      <c r="T8" s="30" t="s">
        <v>60</v>
      </c>
      <c r="U8" s="30" t="s">
        <v>62</v>
      </c>
      <c r="V8" s="30" t="s">
        <v>92</v>
      </c>
      <c r="W8" s="30" t="s">
        <v>93</v>
      </c>
      <c r="X8" s="30" t="s">
        <v>94</v>
      </c>
      <c r="Y8" s="30" t="s">
        <v>95</v>
      </c>
      <c r="Z8" s="19"/>
      <c r="AA8" s="20"/>
      <c r="AB8" s="30" t="s">
        <v>66</v>
      </c>
      <c r="AC8" s="30" t="s">
        <v>67</v>
      </c>
      <c r="AD8" s="30" t="s">
        <v>68</v>
      </c>
      <c r="AE8" s="30" t="s">
        <v>69</v>
      </c>
      <c r="AF8" s="30" t="s">
        <v>70</v>
      </c>
      <c r="AG8" s="30" t="s">
        <v>71</v>
      </c>
      <c r="AH8" s="30" t="s">
        <v>72</v>
      </c>
      <c r="AI8" s="30" t="s">
        <v>73</v>
      </c>
      <c r="AJ8" s="30" t="s">
        <v>74</v>
      </c>
      <c r="AK8" s="30" t="s">
        <v>54</v>
      </c>
      <c r="AL8" s="30" t="s">
        <v>75</v>
      </c>
      <c r="AM8" s="30" t="s">
        <v>76</v>
      </c>
      <c r="AN8" s="30" t="s">
        <v>77</v>
      </c>
      <c r="AO8" s="30" t="s">
        <v>61</v>
      </c>
      <c r="AP8" s="30" t="s">
        <v>78</v>
      </c>
      <c r="AQ8" s="30" t="s">
        <v>79</v>
      </c>
      <c r="AR8" s="30" t="s">
        <v>80</v>
      </c>
      <c r="AS8" s="30" t="s">
        <v>57</v>
      </c>
      <c r="AT8" s="30" t="s">
        <v>58</v>
      </c>
      <c r="AU8" s="30" t="s">
        <v>81</v>
      </c>
      <c r="AV8" s="30" t="s">
        <v>82</v>
      </c>
      <c r="AW8" s="30" t="s">
        <v>83</v>
      </c>
      <c r="AX8" s="30" t="s">
        <v>61</v>
      </c>
      <c r="AY8" s="30" t="s">
        <v>84</v>
      </c>
      <c r="AZ8" s="30" t="s">
        <v>63</v>
      </c>
    </row>
    <row r="9" spans="1:52" s="1" customFormat="1">
      <c r="A9" s="32" t="s">
        <v>18</v>
      </c>
      <c r="B9" s="32"/>
      <c r="C9" s="32"/>
      <c r="D9" s="32"/>
      <c r="E9" s="32"/>
      <c r="F9" s="47"/>
      <c r="G9" s="54"/>
      <c r="H9" s="34">
        <v>0</v>
      </c>
      <c r="I9" s="63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3"/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  <c r="AG9" s="34">
        <v>0</v>
      </c>
      <c r="AH9" s="34">
        <v>0</v>
      </c>
      <c r="AI9" s="34">
        <v>0</v>
      </c>
      <c r="AJ9" s="34">
        <v>0</v>
      </c>
      <c r="AK9" s="34">
        <v>0</v>
      </c>
      <c r="AL9" s="34">
        <v>0</v>
      </c>
      <c r="AM9" s="34">
        <v>0</v>
      </c>
      <c r="AN9" s="34">
        <v>0</v>
      </c>
      <c r="AO9" s="34">
        <v>0</v>
      </c>
      <c r="AP9" s="34">
        <v>0</v>
      </c>
      <c r="AQ9" s="34">
        <v>0</v>
      </c>
      <c r="AR9" s="34">
        <v>0</v>
      </c>
      <c r="AS9" s="34">
        <v>0</v>
      </c>
      <c r="AT9" s="34">
        <v>0</v>
      </c>
      <c r="AU9" s="34">
        <v>0</v>
      </c>
      <c r="AV9" s="34">
        <v>0</v>
      </c>
      <c r="AW9" s="34">
        <v>0</v>
      </c>
      <c r="AX9" s="34">
        <v>0</v>
      </c>
      <c r="AY9" s="34">
        <v>0</v>
      </c>
      <c r="AZ9" s="34">
        <v>0</v>
      </c>
    </row>
    <row r="10" spans="1:52" s="1" customFormat="1">
      <c r="A10" s="35" t="s">
        <v>26</v>
      </c>
      <c r="B10" s="35"/>
      <c r="C10" s="35"/>
      <c r="D10" s="35"/>
      <c r="E10" s="35"/>
      <c r="F10" s="48"/>
      <c r="G10" s="55" t="s">
        <v>11</v>
      </c>
      <c r="H10" s="36">
        <v>0</v>
      </c>
      <c r="I10" s="64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  <c r="T10" s="36">
        <v>0</v>
      </c>
      <c r="U10" s="36">
        <v>0</v>
      </c>
      <c r="V10" s="36">
        <v>0</v>
      </c>
      <c r="W10" s="36">
        <v>0</v>
      </c>
      <c r="X10" s="36">
        <v>0</v>
      </c>
      <c r="Y10" s="36">
        <v>0</v>
      </c>
      <c r="Z10" s="36" t="s">
        <v>11</v>
      </c>
      <c r="AA10" s="36">
        <v>0</v>
      </c>
      <c r="AB10" s="36">
        <v>0</v>
      </c>
      <c r="AC10" s="36">
        <v>0</v>
      </c>
      <c r="AD10" s="36">
        <v>0</v>
      </c>
      <c r="AE10" s="36">
        <v>0</v>
      </c>
      <c r="AF10" s="36">
        <v>0</v>
      </c>
      <c r="AG10" s="36">
        <v>0</v>
      </c>
      <c r="AH10" s="36">
        <v>0</v>
      </c>
      <c r="AI10" s="36">
        <v>0</v>
      </c>
      <c r="AJ10" s="36">
        <v>0</v>
      </c>
      <c r="AK10" s="36">
        <v>0</v>
      </c>
      <c r="AL10" s="36">
        <v>0</v>
      </c>
      <c r="AM10" s="36">
        <v>0</v>
      </c>
      <c r="AN10" s="36">
        <v>0</v>
      </c>
      <c r="AO10" s="36">
        <v>0</v>
      </c>
      <c r="AP10" s="36">
        <v>0</v>
      </c>
      <c r="AQ10" s="36">
        <v>0</v>
      </c>
      <c r="AR10" s="36">
        <v>0</v>
      </c>
      <c r="AS10" s="36">
        <v>0</v>
      </c>
      <c r="AT10" s="36">
        <v>0</v>
      </c>
      <c r="AU10" s="36">
        <v>0</v>
      </c>
      <c r="AV10" s="36">
        <v>0</v>
      </c>
      <c r="AW10" s="36">
        <v>0</v>
      </c>
      <c r="AX10" s="36">
        <v>0</v>
      </c>
      <c r="AY10" s="36">
        <v>0</v>
      </c>
      <c r="AZ10" s="36">
        <v>0</v>
      </c>
    </row>
    <row r="11" spans="1:52" s="1" customFormat="1">
      <c r="A11" s="35" t="s">
        <v>27</v>
      </c>
      <c r="B11" s="35"/>
      <c r="C11" s="35"/>
      <c r="D11" s="35"/>
      <c r="E11" s="35"/>
      <c r="F11" s="48"/>
      <c r="G11" s="55" t="s">
        <v>11</v>
      </c>
      <c r="H11" s="36">
        <v>0</v>
      </c>
      <c r="I11" s="64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>
        <v>0</v>
      </c>
      <c r="T11" s="36">
        <v>0</v>
      </c>
      <c r="U11" s="36">
        <v>0</v>
      </c>
      <c r="V11" s="36">
        <v>0</v>
      </c>
      <c r="W11" s="36">
        <v>0</v>
      </c>
      <c r="X11" s="36">
        <v>0</v>
      </c>
      <c r="Y11" s="36">
        <v>0</v>
      </c>
      <c r="Z11" s="36" t="s">
        <v>11</v>
      </c>
      <c r="AA11" s="36">
        <v>0</v>
      </c>
      <c r="AB11" s="36">
        <v>0</v>
      </c>
      <c r="AC11" s="36">
        <v>0</v>
      </c>
      <c r="AD11" s="36">
        <v>0</v>
      </c>
      <c r="AE11" s="36">
        <v>0</v>
      </c>
      <c r="AF11" s="36">
        <v>0</v>
      </c>
      <c r="AG11" s="36">
        <v>0</v>
      </c>
      <c r="AH11" s="36">
        <v>0</v>
      </c>
      <c r="AI11" s="36">
        <v>0</v>
      </c>
      <c r="AJ11" s="36">
        <v>0</v>
      </c>
      <c r="AK11" s="36">
        <v>0</v>
      </c>
      <c r="AL11" s="36">
        <v>0</v>
      </c>
      <c r="AM11" s="36">
        <v>0</v>
      </c>
      <c r="AN11" s="36">
        <v>0</v>
      </c>
      <c r="AO11" s="36">
        <v>0</v>
      </c>
      <c r="AP11" s="36">
        <v>0</v>
      </c>
      <c r="AQ11" s="36">
        <v>0</v>
      </c>
      <c r="AR11" s="36">
        <v>0</v>
      </c>
      <c r="AS11" s="36">
        <v>0</v>
      </c>
      <c r="AT11" s="36">
        <v>0</v>
      </c>
      <c r="AU11" s="36">
        <v>0</v>
      </c>
      <c r="AV11" s="36">
        <v>0</v>
      </c>
      <c r="AW11" s="36">
        <v>0</v>
      </c>
      <c r="AX11" s="36">
        <v>0</v>
      </c>
      <c r="AY11" s="36">
        <v>0</v>
      </c>
      <c r="AZ11" s="36">
        <v>0</v>
      </c>
    </row>
    <row r="12" spans="1:52" s="1" customFormat="1">
      <c r="A12" s="35" t="s">
        <v>17</v>
      </c>
      <c r="B12" s="35"/>
      <c r="C12" s="35"/>
      <c r="D12" s="35"/>
      <c r="E12" s="35"/>
      <c r="F12" s="48"/>
      <c r="G12" s="55" t="s">
        <v>11</v>
      </c>
      <c r="H12" s="36">
        <v>0</v>
      </c>
      <c r="I12" s="64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0</v>
      </c>
      <c r="T12" s="36">
        <v>0</v>
      </c>
      <c r="U12" s="36">
        <v>0</v>
      </c>
      <c r="V12" s="36">
        <v>0</v>
      </c>
      <c r="W12" s="36">
        <v>0</v>
      </c>
      <c r="X12" s="36">
        <v>0</v>
      </c>
      <c r="Y12" s="36">
        <v>0</v>
      </c>
      <c r="Z12" s="36" t="s">
        <v>11</v>
      </c>
      <c r="AA12" s="36">
        <v>0</v>
      </c>
      <c r="AB12" s="36">
        <v>0</v>
      </c>
      <c r="AC12" s="36">
        <v>0</v>
      </c>
      <c r="AD12" s="36">
        <v>0</v>
      </c>
      <c r="AE12" s="36">
        <v>0</v>
      </c>
      <c r="AF12" s="36">
        <v>0</v>
      </c>
      <c r="AG12" s="36">
        <v>0</v>
      </c>
      <c r="AH12" s="36">
        <v>0</v>
      </c>
      <c r="AI12" s="36">
        <v>0</v>
      </c>
      <c r="AJ12" s="36">
        <v>0</v>
      </c>
      <c r="AK12" s="36">
        <v>0</v>
      </c>
      <c r="AL12" s="36">
        <v>0</v>
      </c>
      <c r="AM12" s="36">
        <v>0</v>
      </c>
      <c r="AN12" s="36">
        <v>0</v>
      </c>
      <c r="AO12" s="36">
        <v>0</v>
      </c>
      <c r="AP12" s="36">
        <v>0</v>
      </c>
      <c r="AQ12" s="36">
        <v>0</v>
      </c>
      <c r="AR12" s="36">
        <v>0</v>
      </c>
      <c r="AS12" s="36">
        <v>0</v>
      </c>
      <c r="AT12" s="36">
        <v>0</v>
      </c>
      <c r="AU12" s="36">
        <v>0</v>
      </c>
      <c r="AV12" s="36">
        <v>0</v>
      </c>
      <c r="AW12" s="36">
        <v>0</v>
      </c>
      <c r="AX12" s="36">
        <v>0</v>
      </c>
      <c r="AY12" s="36">
        <v>0</v>
      </c>
      <c r="AZ12" s="36">
        <v>0</v>
      </c>
    </row>
    <row r="13" spans="1:52" s="1" customFormat="1">
      <c r="A13" s="35" t="s">
        <v>16</v>
      </c>
      <c r="B13" s="35"/>
      <c r="C13" s="35"/>
      <c r="D13" s="35"/>
      <c r="E13" s="35"/>
      <c r="F13" s="48"/>
      <c r="G13" s="55" t="s">
        <v>15</v>
      </c>
      <c r="H13" s="36">
        <v>0</v>
      </c>
      <c r="I13" s="64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  <c r="T13" s="36">
        <v>0</v>
      </c>
      <c r="U13" s="36">
        <v>0</v>
      </c>
      <c r="V13" s="36">
        <v>0</v>
      </c>
      <c r="W13" s="36">
        <v>0</v>
      </c>
      <c r="X13" s="36">
        <v>0</v>
      </c>
      <c r="Y13" s="36">
        <v>0</v>
      </c>
      <c r="Z13" s="36" t="s">
        <v>15</v>
      </c>
      <c r="AA13" s="36">
        <v>0</v>
      </c>
      <c r="AB13" s="36">
        <v>0</v>
      </c>
      <c r="AC13" s="36">
        <v>0</v>
      </c>
      <c r="AD13" s="36">
        <v>0</v>
      </c>
      <c r="AE13" s="36">
        <v>0</v>
      </c>
      <c r="AF13" s="36">
        <v>0</v>
      </c>
      <c r="AG13" s="36">
        <v>0</v>
      </c>
      <c r="AH13" s="36">
        <v>0</v>
      </c>
      <c r="AI13" s="36">
        <v>0</v>
      </c>
      <c r="AJ13" s="36">
        <v>0</v>
      </c>
      <c r="AK13" s="36">
        <v>0</v>
      </c>
      <c r="AL13" s="36">
        <v>0</v>
      </c>
      <c r="AM13" s="36">
        <v>0</v>
      </c>
      <c r="AN13" s="36">
        <v>0</v>
      </c>
      <c r="AO13" s="36">
        <v>0</v>
      </c>
      <c r="AP13" s="36">
        <v>0</v>
      </c>
      <c r="AQ13" s="36">
        <v>0</v>
      </c>
      <c r="AR13" s="36">
        <v>0</v>
      </c>
      <c r="AS13" s="36">
        <v>0</v>
      </c>
      <c r="AT13" s="36">
        <v>0</v>
      </c>
      <c r="AU13" s="36">
        <v>0</v>
      </c>
      <c r="AV13" s="36">
        <v>0</v>
      </c>
      <c r="AW13" s="36">
        <v>0</v>
      </c>
      <c r="AX13" s="36">
        <v>0</v>
      </c>
      <c r="AY13" s="36">
        <v>0</v>
      </c>
      <c r="AZ13" s="36">
        <v>0</v>
      </c>
    </row>
    <row r="14" spans="1:52" s="1" customFormat="1" ht="23.85" customHeight="1">
      <c r="A14" s="37" t="s">
        <v>14</v>
      </c>
      <c r="B14" s="37"/>
      <c r="C14" s="37"/>
      <c r="D14" s="37"/>
      <c r="E14" s="37"/>
      <c r="F14" s="49"/>
      <c r="G14" s="54"/>
      <c r="H14" s="34">
        <v>11.129999999999999</v>
      </c>
      <c r="I14" s="63">
        <f t="shared" ref="I14:S14" si="0">SUM(I15:I21)</f>
        <v>22558.284</v>
      </c>
      <c r="J14" s="34">
        <f t="shared" si="0"/>
        <v>52342.163999999997</v>
      </c>
      <c r="K14" s="34">
        <f t="shared" si="0"/>
        <v>95001.228000000003</v>
      </c>
      <c r="L14" s="34">
        <f t="shared" si="0"/>
        <v>44702.531999999999</v>
      </c>
      <c r="M14" s="34">
        <f t="shared" si="0"/>
        <v>89645.472000000009</v>
      </c>
      <c r="N14" s="34">
        <f t="shared" si="0"/>
        <v>64108.800000000003</v>
      </c>
      <c r="O14" s="34">
        <f t="shared" si="0"/>
        <v>52769.556000000004</v>
      </c>
      <c r="P14" s="34">
        <f t="shared" si="0"/>
        <v>94333.427999999985</v>
      </c>
      <c r="Q14" s="34">
        <f t="shared" si="0"/>
        <v>45477.179999999993</v>
      </c>
      <c r="R14" s="34">
        <f t="shared" si="0"/>
        <v>28020.888000000003</v>
      </c>
      <c r="S14" s="34">
        <f t="shared" si="0"/>
        <v>64683.108000000007</v>
      </c>
      <c r="T14" s="34">
        <f t="shared" ref="T14:Y14" si="1">SUM(T15:T21)</f>
        <v>70172.423999999999</v>
      </c>
      <c r="U14" s="34">
        <f t="shared" si="1"/>
        <v>66365.963999999993</v>
      </c>
      <c r="V14" s="34">
        <f t="shared" si="1"/>
        <v>67795.055999999997</v>
      </c>
      <c r="W14" s="34">
        <f t="shared" si="1"/>
        <v>68903.603999999992</v>
      </c>
      <c r="X14" s="34">
        <f t="shared" si="1"/>
        <v>69958.728000000003</v>
      </c>
      <c r="Y14" s="34">
        <f t="shared" si="1"/>
        <v>22251.095999999998</v>
      </c>
      <c r="Z14" s="33"/>
      <c r="AA14" s="34">
        <v>10.45</v>
      </c>
      <c r="AB14" s="34">
        <f t="shared" ref="AB14:AC14" si="2">SUM(AB15:AB21)</f>
        <v>40943.100000000006</v>
      </c>
      <c r="AC14" s="34">
        <f t="shared" si="2"/>
        <v>66311.51999999999</v>
      </c>
      <c r="AD14" s="34">
        <f t="shared" ref="AD14:AG14" si="3">SUM(AD15:AD21)</f>
        <v>40842.78</v>
      </c>
      <c r="AE14" s="34">
        <f t="shared" si="3"/>
        <v>66135.959999999992</v>
      </c>
      <c r="AF14" s="34">
        <f t="shared" si="3"/>
        <v>43701.9</v>
      </c>
      <c r="AG14" s="34">
        <f t="shared" si="3"/>
        <v>40805.160000000003</v>
      </c>
      <c r="AH14" s="34">
        <f t="shared" ref="AH14:AO14" si="4">SUM(AH15:AH21)</f>
        <v>42247.259999999995</v>
      </c>
      <c r="AI14" s="34">
        <f t="shared" si="4"/>
        <v>42146.94</v>
      </c>
      <c r="AJ14" s="34">
        <f t="shared" si="4"/>
        <v>41607.72</v>
      </c>
      <c r="AK14" s="34">
        <f t="shared" si="4"/>
        <v>41745.660000000003</v>
      </c>
      <c r="AL14" s="34">
        <f t="shared" si="4"/>
        <v>40805.160000000003</v>
      </c>
      <c r="AM14" s="34">
        <f t="shared" si="4"/>
        <v>40654.68</v>
      </c>
      <c r="AN14" s="34">
        <f t="shared" si="4"/>
        <v>87090.3</v>
      </c>
      <c r="AO14" s="34">
        <f t="shared" si="4"/>
        <v>72079.92</v>
      </c>
      <c r="AP14" s="34">
        <f t="shared" ref="AP14:AY14" si="5">SUM(AP15:AP21)</f>
        <v>43338.240000000005</v>
      </c>
      <c r="AQ14" s="34">
        <f t="shared" si="5"/>
        <v>90563.88</v>
      </c>
      <c r="AR14" s="34">
        <f t="shared" si="5"/>
        <v>90425.940000000017</v>
      </c>
      <c r="AS14" s="34">
        <f t="shared" si="5"/>
        <v>91090.559999999998</v>
      </c>
      <c r="AT14" s="34">
        <f t="shared" si="5"/>
        <v>91215.959999999992</v>
      </c>
      <c r="AU14" s="34">
        <f t="shared" si="5"/>
        <v>66662.640000000014</v>
      </c>
      <c r="AV14" s="34">
        <f t="shared" si="5"/>
        <v>66925.98000000001</v>
      </c>
      <c r="AW14" s="34">
        <f t="shared" si="5"/>
        <v>65471.340000000011</v>
      </c>
      <c r="AX14" s="34">
        <f t="shared" si="5"/>
        <v>61383.3</v>
      </c>
      <c r="AY14" s="34">
        <f t="shared" si="5"/>
        <v>67252.01999999999</v>
      </c>
      <c r="AZ14" s="34">
        <f t="shared" ref="AZ14" si="6">SUM(AZ15:AZ21)</f>
        <v>70060.98000000001</v>
      </c>
    </row>
    <row r="15" spans="1:52" s="1" customFormat="1">
      <c r="A15" s="35" t="s">
        <v>40</v>
      </c>
      <c r="B15" s="35"/>
      <c r="C15" s="35"/>
      <c r="D15" s="35"/>
      <c r="E15" s="35"/>
      <c r="F15" s="48"/>
      <c r="G15" s="55" t="s">
        <v>41</v>
      </c>
      <c r="H15" s="36">
        <v>0.95</v>
      </c>
      <c r="I15" s="64">
        <f>0.95*12*I35</f>
        <v>1925.4599999999998</v>
      </c>
      <c r="J15" s="36">
        <f t="shared" ref="J15:S15" si="7">0.95*12*J35</f>
        <v>4467.6599999999989</v>
      </c>
      <c r="K15" s="36">
        <f t="shared" si="7"/>
        <v>8108.8199999999988</v>
      </c>
      <c r="L15" s="36">
        <f t="shared" si="7"/>
        <v>3815.5799999999995</v>
      </c>
      <c r="M15" s="36">
        <f t="shared" si="7"/>
        <v>7651.6799999999994</v>
      </c>
      <c r="N15" s="36">
        <f t="shared" si="7"/>
        <v>5471.9999999999991</v>
      </c>
      <c r="O15" s="36">
        <f t="shared" si="7"/>
        <v>4504.1399999999994</v>
      </c>
      <c r="P15" s="36">
        <f t="shared" si="7"/>
        <v>8051.8199999999988</v>
      </c>
      <c r="Q15" s="36">
        <f t="shared" si="7"/>
        <v>3881.6999999999994</v>
      </c>
      <c r="R15" s="36">
        <f t="shared" si="7"/>
        <v>2391.7199999999998</v>
      </c>
      <c r="S15" s="36">
        <f t="shared" si="7"/>
        <v>5521.0199999999995</v>
      </c>
      <c r="T15" s="36">
        <f t="shared" ref="T15:Y15" si="8">0.95*12*T35</f>
        <v>5989.5599999999986</v>
      </c>
      <c r="U15" s="36">
        <f t="shared" si="8"/>
        <v>5664.6599999999989</v>
      </c>
      <c r="V15" s="36">
        <f t="shared" si="8"/>
        <v>5786.6399999999994</v>
      </c>
      <c r="W15" s="36">
        <f t="shared" si="8"/>
        <v>5881.2599999999993</v>
      </c>
      <c r="X15" s="36">
        <f t="shared" si="8"/>
        <v>5971.3199999999988</v>
      </c>
      <c r="Y15" s="36">
        <f t="shared" si="8"/>
        <v>1899.2399999999998</v>
      </c>
      <c r="Z15" s="36" t="s">
        <v>41</v>
      </c>
      <c r="AA15" s="36">
        <v>0.96</v>
      </c>
      <c r="AB15" s="36">
        <f t="shared" ref="AB15:AC15" si="9">0.96*12*AB35</f>
        <v>3761.2799999999997</v>
      </c>
      <c r="AC15" s="36">
        <f t="shared" si="9"/>
        <v>6091.7759999999989</v>
      </c>
      <c r="AD15" s="36">
        <f t="shared" ref="AD15:AG15" si="10">0.96*12*AD35</f>
        <v>3752.0639999999999</v>
      </c>
      <c r="AE15" s="36">
        <f t="shared" si="10"/>
        <v>6075.6479999999992</v>
      </c>
      <c r="AF15" s="36">
        <f t="shared" si="10"/>
        <v>4014.72</v>
      </c>
      <c r="AG15" s="36">
        <f t="shared" si="10"/>
        <v>3748.6079999999997</v>
      </c>
      <c r="AH15" s="36">
        <f t="shared" ref="AH15:AO15" si="11">0.96*12*AH35</f>
        <v>3881.0879999999997</v>
      </c>
      <c r="AI15" s="36">
        <f t="shared" si="11"/>
        <v>3871.8720000000003</v>
      </c>
      <c r="AJ15" s="36">
        <f t="shared" si="11"/>
        <v>3822.3359999999998</v>
      </c>
      <c r="AK15" s="36">
        <f t="shared" si="11"/>
        <v>3835.0079999999998</v>
      </c>
      <c r="AL15" s="36">
        <f t="shared" si="11"/>
        <v>3748.6079999999997</v>
      </c>
      <c r="AM15" s="36">
        <f t="shared" si="11"/>
        <v>3734.7839999999997</v>
      </c>
      <c r="AN15" s="36">
        <f t="shared" si="11"/>
        <v>8000.6399999999994</v>
      </c>
      <c r="AO15" s="36">
        <f t="shared" si="11"/>
        <v>6621.695999999999</v>
      </c>
      <c r="AP15" s="36">
        <f t="shared" ref="AP15:AY15" si="12">0.96*12*AP35</f>
        <v>3981.3119999999999</v>
      </c>
      <c r="AQ15" s="36">
        <f t="shared" si="12"/>
        <v>8319.7440000000006</v>
      </c>
      <c r="AR15" s="36">
        <f t="shared" si="12"/>
        <v>8307.0720000000001</v>
      </c>
      <c r="AS15" s="36">
        <f t="shared" si="12"/>
        <v>8368.1279999999988</v>
      </c>
      <c r="AT15" s="36">
        <f t="shared" si="12"/>
        <v>8379.6479999999992</v>
      </c>
      <c r="AU15" s="36">
        <f t="shared" si="12"/>
        <v>6124.0320000000002</v>
      </c>
      <c r="AV15" s="36">
        <f t="shared" si="12"/>
        <v>6148.2240000000002</v>
      </c>
      <c r="AW15" s="36">
        <f t="shared" si="12"/>
        <v>6014.5919999999996</v>
      </c>
      <c r="AX15" s="36">
        <f t="shared" si="12"/>
        <v>5639.04</v>
      </c>
      <c r="AY15" s="36">
        <f t="shared" si="12"/>
        <v>6178.1759999999995</v>
      </c>
      <c r="AZ15" s="36">
        <f t="shared" ref="AZ15" si="13">0.96*12*AZ35</f>
        <v>6436.2240000000002</v>
      </c>
    </row>
    <row r="16" spans="1:52" s="1" customFormat="1">
      <c r="A16" s="35" t="s">
        <v>31</v>
      </c>
      <c r="B16" s="35"/>
      <c r="C16" s="35"/>
      <c r="D16" s="35"/>
      <c r="E16" s="35"/>
      <c r="F16" s="48"/>
      <c r="G16" s="55" t="s">
        <v>13</v>
      </c>
      <c r="H16" s="36">
        <v>0.89</v>
      </c>
      <c r="I16" s="64">
        <f>0.89*12*I35</f>
        <v>1803.8520000000001</v>
      </c>
      <c r="J16" s="36">
        <f t="shared" ref="J16:S16" si="14">0.89*12*J35</f>
        <v>4185.4919999999993</v>
      </c>
      <c r="K16" s="36">
        <f t="shared" si="14"/>
        <v>7596.6839999999993</v>
      </c>
      <c r="L16" s="36">
        <f t="shared" si="14"/>
        <v>3574.596</v>
      </c>
      <c r="M16" s="36">
        <f t="shared" si="14"/>
        <v>7168.4160000000002</v>
      </c>
      <c r="N16" s="36">
        <f t="shared" si="14"/>
        <v>5126.3999999999996</v>
      </c>
      <c r="O16" s="36">
        <f t="shared" si="14"/>
        <v>4219.6680000000006</v>
      </c>
      <c r="P16" s="36">
        <f t="shared" si="14"/>
        <v>7543.2839999999997</v>
      </c>
      <c r="Q16" s="36">
        <f t="shared" si="14"/>
        <v>3636.54</v>
      </c>
      <c r="R16" s="36">
        <f t="shared" si="14"/>
        <v>2240.6640000000002</v>
      </c>
      <c r="S16" s="36">
        <f t="shared" si="14"/>
        <v>5172.3239999999996</v>
      </c>
      <c r="T16" s="36">
        <f t="shared" ref="T16:Y16" si="15">0.89*12*T35</f>
        <v>5611.2719999999999</v>
      </c>
      <c r="U16" s="36">
        <f t="shared" si="15"/>
        <v>5306.8919999999998</v>
      </c>
      <c r="V16" s="36">
        <f t="shared" si="15"/>
        <v>5421.1679999999997</v>
      </c>
      <c r="W16" s="36">
        <f t="shared" si="15"/>
        <v>5509.8119999999999</v>
      </c>
      <c r="X16" s="36">
        <f t="shared" si="15"/>
        <v>5594.1839999999993</v>
      </c>
      <c r="Y16" s="36">
        <f t="shared" si="15"/>
        <v>1779.2879999999998</v>
      </c>
      <c r="Z16" s="36" t="s">
        <v>13</v>
      </c>
      <c r="AA16" s="36">
        <v>0.47</v>
      </c>
      <c r="AB16" s="36">
        <f t="shared" ref="AB16:AC16" si="16">0.47*12*AB35</f>
        <v>1841.4599999999998</v>
      </c>
      <c r="AC16" s="36">
        <f t="shared" si="16"/>
        <v>2982.4319999999998</v>
      </c>
      <c r="AD16" s="36">
        <f t="shared" ref="AD16:AG16" si="17">0.47*12*AD35</f>
        <v>1836.9479999999999</v>
      </c>
      <c r="AE16" s="36">
        <f t="shared" si="17"/>
        <v>2974.5359999999996</v>
      </c>
      <c r="AF16" s="36">
        <f t="shared" si="17"/>
        <v>1965.54</v>
      </c>
      <c r="AG16" s="36">
        <f t="shared" si="17"/>
        <v>1835.2559999999999</v>
      </c>
      <c r="AH16" s="36">
        <f t="shared" ref="AH16:AO16" si="18">0.47*12*AH35</f>
        <v>1900.1159999999998</v>
      </c>
      <c r="AI16" s="36">
        <f t="shared" si="18"/>
        <v>1895.604</v>
      </c>
      <c r="AJ16" s="36">
        <f t="shared" si="18"/>
        <v>1871.3519999999999</v>
      </c>
      <c r="AK16" s="36">
        <f t="shared" si="18"/>
        <v>1877.5559999999998</v>
      </c>
      <c r="AL16" s="36">
        <f t="shared" si="18"/>
        <v>1835.2559999999999</v>
      </c>
      <c r="AM16" s="36">
        <f t="shared" si="18"/>
        <v>1828.4879999999998</v>
      </c>
      <c r="AN16" s="36">
        <f t="shared" si="18"/>
        <v>3916.9799999999996</v>
      </c>
      <c r="AO16" s="36">
        <f t="shared" si="18"/>
        <v>3241.8719999999994</v>
      </c>
      <c r="AP16" s="36">
        <f t="shared" ref="AP16:AY16" si="19">0.47*12*AP35</f>
        <v>1949.184</v>
      </c>
      <c r="AQ16" s="36">
        <f t="shared" si="19"/>
        <v>4073.2080000000001</v>
      </c>
      <c r="AR16" s="36">
        <f t="shared" si="19"/>
        <v>4067.0039999999999</v>
      </c>
      <c r="AS16" s="36">
        <f t="shared" si="19"/>
        <v>4096.8959999999997</v>
      </c>
      <c r="AT16" s="36">
        <f t="shared" si="19"/>
        <v>4102.5360000000001</v>
      </c>
      <c r="AU16" s="36">
        <f t="shared" si="19"/>
        <v>2998.2240000000002</v>
      </c>
      <c r="AV16" s="36">
        <f t="shared" si="19"/>
        <v>3010.0680000000002</v>
      </c>
      <c r="AW16" s="36">
        <f t="shared" si="19"/>
        <v>2944.6439999999998</v>
      </c>
      <c r="AX16" s="36">
        <f t="shared" si="19"/>
        <v>2760.7799999999997</v>
      </c>
      <c r="AY16" s="36">
        <f t="shared" si="19"/>
        <v>3024.7319999999995</v>
      </c>
      <c r="AZ16" s="36">
        <f t="shared" ref="AZ16" si="20">0.47*12*AZ35</f>
        <v>3151.0680000000002</v>
      </c>
    </row>
    <row r="17" spans="1:52" s="1" customFormat="1">
      <c r="A17" s="35" t="s">
        <v>32</v>
      </c>
      <c r="B17" s="35"/>
      <c r="C17" s="35"/>
      <c r="D17" s="35"/>
      <c r="E17" s="35"/>
      <c r="F17" s="48"/>
      <c r="G17" s="55" t="s">
        <v>42</v>
      </c>
      <c r="H17" s="36">
        <v>0.38</v>
      </c>
      <c r="I17" s="64">
        <f>0.38*12*I35</f>
        <v>770.18400000000008</v>
      </c>
      <c r="J17" s="36">
        <f t="shared" ref="J17:S17" si="21">0.38*12*J35</f>
        <v>1787.0640000000001</v>
      </c>
      <c r="K17" s="36">
        <f t="shared" si="21"/>
        <v>3243.5280000000002</v>
      </c>
      <c r="L17" s="36">
        <f t="shared" si="21"/>
        <v>1526.2320000000002</v>
      </c>
      <c r="M17" s="36">
        <f t="shared" si="21"/>
        <v>3060.6720000000005</v>
      </c>
      <c r="N17" s="36">
        <f t="shared" si="21"/>
        <v>2188.8000000000002</v>
      </c>
      <c r="O17" s="36">
        <f t="shared" si="21"/>
        <v>1801.6560000000004</v>
      </c>
      <c r="P17" s="36">
        <f t="shared" si="21"/>
        <v>3220.7280000000001</v>
      </c>
      <c r="Q17" s="36">
        <f t="shared" si="21"/>
        <v>1552.68</v>
      </c>
      <c r="R17" s="36">
        <f t="shared" si="21"/>
        <v>956.6880000000001</v>
      </c>
      <c r="S17" s="36">
        <f t="shared" si="21"/>
        <v>2208.4080000000004</v>
      </c>
      <c r="T17" s="36">
        <f t="shared" ref="T17:Y17" si="22">0.38*12*T35</f>
        <v>2395.8240000000001</v>
      </c>
      <c r="U17" s="36">
        <f t="shared" si="22"/>
        <v>2265.864</v>
      </c>
      <c r="V17" s="36">
        <f t="shared" si="22"/>
        <v>2314.6560000000004</v>
      </c>
      <c r="W17" s="36">
        <f t="shared" si="22"/>
        <v>2352.5040000000004</v>
      </c>
      <c r="X17" s="36">
        <f t="shared" si="22"/>
        <v>2388.5280000000002</v>
      </c>
      <c r="Y17" s="36">
        <f t="shared" si="22"/>
        <v>759.69600000000003</v>
      </c>
      <c r="Z17" s="36" t="s">
        <v>42</v>
      </c>
      <c r="AA17" s="36">
        <v>0.23</v>
      </c>
      <c r="AB17" s="36">
        <f t="shared" ref="AB17:AC17" si="23">0.23*12*AB35</f>
        <v>901.1400000000001</v>
      </c>
      <c r="AC17" s="36">
        <f t="shared" si="23"/>
        <v>1459.4880000000001</v>
      </c>
      <c r="AD17" s="36">
        <f t="shared" ref="AD17:AG17" si="24">0.23*12*AD35</f>
        <v>898.93200000000002</v>
      </c>
      <c r="AE17" s="36">
        <f t="shared" si="24"/>
        <v>1455.624</v>
      </c>
      <c r="AF17" s="36">
        <f t="shared" si="24"/>
        <v>961.86000000000013</v>
      </c>
      <c r="AG17" s="36">
        <f t="shared" si="24"/>
        <v>898.10400000000004</v>
      </c>
      <c r="AH17" s="36">
        <f t="shared" ref="AH17:AO17" si="25">0.23*12*AH35</f>
        <v>929.84400000000005</v>
      </c>
      <c r="AI17" s="36">
        <f t="shared" si="25"/>
        <v>927.63600000000019</v>
      </c>
      <c r="AJ17" s="36">
        <f t="shared" si="25"/>
        <v>915.76800000000014</v>
      </c>
      <c r="AK17" s="36">
        <f t="shared" si="25"/>
        <v>918.80399999999997</v>
      </c>
      <c r="AL17" s="36">
        <f t="shared" si="25"/>
        <v>898.10400000000004</v>
      </c>
      <c r="AM17" s="36">
        <f t="shared" si="25"/>
        <v>894.79200000000003</v>
      </c>
      <c r="AN17" s="36">
        <f t="shared" si="25"/>
        <v>1916.8200000000002</v>
      </c>
      <c r="AO17" s="36">
        <f t="shared" si="25"/>
        <v>1586.4480000000001</v>
      </c>
      <c r="AP17" s="36">
        <f t="shared" ref="AP17:AY17" si="26">0.23*12*AP35</f>
        <v>953.85600000000011</v>
      </c>
      <c r="AQ17" s="36">
        <f t="shared" si="26"/>
        <v>1993.2720000000004</v>
      </c>
      <c r="AR17" s="36">
        <f t="shared" si="26"/>
        <v>1990.2360000000003</v>
      </c>
      <c r="AS17" s="36">
        <f t="shared" si="26"/>
        <v>2004.864</v>
      </c>
      <c r="AT17" s="36">
        <f t="shared" si="26"/>
        <v>2007.624</v>
      </c>
      <c r="AU17" s="36">
        <f t="shared" si="26"/>
        <v>1467.2160000000001</v>
      </c>
      <c r="AV17" s="36">
        <f t="shared" si="26"/>
        <v>1473.0120000000002</v>
      </c>
      <c r="AW17" s="36">
        <f t="shared" si="26"/>
        <v>1440.9960000000001</v>
      </c>
      <c r="AX17" s="36">
        <f t="shared" si="26"/>
        <v>1351.0200000000002</v>
      </c>
      <c r="AY17" s="36">
        <f t="shared" si="26"/>
        <v>1480.1880000000001</v>
      </c>
      <c r="AZ17" s="36">
        <f t="shared" ref="AZ17" si="27">0.23*12*AZ35</f>
        <v>1542.0120000000002</v>
      </c>
    </row>
    <row r="18" spans="1:52" s="1" customFormat="1" ht="50.25" customHeight="1">
      <c r="A18" s="38" t="s">
        <v>33</v>
      </c>
      <c r="B18" s="38"/>
      <c r="C18" s="38"/>
      <c r="D18" s="38"/>
      <c r="E18" s="38"/>
      <c r="F18" s="50"/>
      <c r="G18" s="56" t="s">
        <v>12</v>
      </c>
      <c r="H18" s="36">
        <v>0.27</v>
      </c>
      <c r="I18" s="64">
        <f>0.27*12*I35</f>
        <v>547.2360000000001</v>
      </c>
      <c r="J18" s="36">
        <f t="shared" ref="J18:S18" si="28">0.27*12*J35</f>
        <v>1269.7560000000001</v>
      </c>
      <c r="K18" s="36">
        <f t="shared" si="28"/>
        <v>2304.6120000000001</v>
      </c>
      <c r="L18" s="36">
        <f t="shared" si="28"/>
        <v>1084.4280000000001</v>
      </c>
      <c r="M18" s="36">
        <f t="shared" si="28"/>
        <v>2174.6880000000001</v>
      </c>
      <c r="N18" s="36">
        <f t="shared" si="28"/>
        <v>1555.2</v>
      </c>
      <c r="O18" s="36">
        <f t="shared" si="28"/>
        <v>1280.1240000000003</v>
      </c>
      <c r="P18" s="36">
        <f t="shared" si="28"/>
        <v>2288.4119999999998</v>
      </c>
      <c r="Q18" s="36">
        <f t="shared" si="28"/>
        <v>1103.22</v>
      </c>
      <c r="R18" s="36">
        <f t="shared" si="28"/>
        <v>679.75200000000007</v>
      </c>
      <c r="S18" s="36">
        <f t="shared" si="28"/>
        <v>1569.1320000000001</v>
      </c>
      <c r="T18" s="36">
        <f t="shared" ref="T18:Y18" si="29">0.27*12*T35</f>
        <v>1702.296</v>
      </c>
      <c r="U18" s="36">
        <f t="shared" si="29"/>
        <v>1609.9560000000001</v>
      </c>
      <c r="V18" s="36">
        <f t="shared" si="29"/>
        <v>1644.6240000000003</v>
      </c>
      <c r="W18" s="36">
        <f t="shared" si="29"/>
        <v>1671.5160000000001</v>
      </c>
      <c r="X18" s="36">
        <f t="shared" si="29"/>
        <v>1697.1119999999999</v>
      </c>
      <c r="Y18" s="36">
        <f t="shared" si="29"/>
        <v>539.78399999999999</v>
      </c>
      <c r="Z18" s="39" t="s">
        <v>12</v>
      </c>
      <c r="AA18" s="36">
        <v>0.15</v>
      </c>
      <c r="AB18" s="36">
        <f t="shared" ref="AB18:AC18" si="30">0.15*12*AB35</f>
        <v>587.69999999999993</v>
      </c>
      <c r="AC18" s="36">
        <f t="shared" si="30"/>
        <v>951.8399999999998</v>
      </c>
      <c r="AD18" s="36">
        <f t="shared" ref="AD18:AG18" si="31">0.15*12*AD35</f>
        <v>586.25999999999988</v>
      </c>
      <c r="AE18" s="36">
        <f t="shared" si="31"/>
        <v>949.31999999999982</v>
      </c>
      <c r="AF18" s="36">
        <f t="shared" si="31"/>
        <v>627.29999999999995</v>
      </c>
      <c r="AG18" s="36">
        <f t="shared" si="31"/>
        <v>585.71999999999991</v>
      </c>
      <c r="AH18" s="36">
        <f t="shared" ref="AH18:AO18" si="32">0.15*12*AH35</f>
        <v>606.41999999999985</v>
      </c>
      <c r="AI18" s="36">
        <f t="shared" si="32"/>
        <v>604.98</v>
      </c>
      <c r="AJ18" s="36">
        <f t="shared" si="32"/>
        <v>597.24</v>
      </c>
      <c r="AK18" s="36">
        <f t="shared" si="32"/>
        <v>599.21999999999991</v>
      </c>
      <c r="AL18" s="36">
        <f t="shared" si="32"/>
        <v>585.71999999999991</v>
      </c>
      <c r="AM18" s="36">
        <f t="shared" si="32"/>
        <v>583.55999999999995</v>
      </c>
      <c r="AN18" s="36">
        <f t="shared" si="32"/>
        <v>1250.0999999999999</v>
      </c>
      <c r="AO18" s="36">
        <f t="shared" si="32"/>
        <v>1034.6399999999999</v>
      </c>
      <c r="AP18" s="36">
        <f t="shared" ref="AP18:AY18" si="33">0.15*12*AP35</f>
        <v>622.07999999999993</v>
      </c>
      <c r="AQ18" s="36">
        <f t="shared" si="33"/>
        <v>1299.96</v>
      </c>
      <c r="AR18" s="36">
        <f t="shared" si="33"/>
        <v>1297.98</v>
      </c>
      <c r="AS18" s="36">
        <f t="shared" si="33"/>
        <v>1307.5199999999998</v>
      </c>
      <c r="AT18" s="36">
        <f t="shared" si="33"/>
        <v>1309.32</v>
      </c>
      <c r="AU18" s="36">
        <f t="shared" si="33"/>
        <v>956.88</v>
      </c>
      <c r="AV18" s="36">
        <f t="shared" si="33"/>
        <v>960.66</v>
      </c>
      <c r="AW18" s="36">
        <f t="shared" si="33"/>
        <v>939.78</v>
      </c>
      <c r="AX18" s="36">
        <f t="shared" si="33"/>
        <v>881.09999999999991</v>
      </c>
      <c r="AY18" s="36">
        <f t="shared" si="33"/>
        <v>965.3399999999998</v>
      </c>
      <c r="AZ18" s="36">
        <f t="shared" ref="AZ18" si="34">0.15*12*AZ35</f>
        <v>1005.66</v>
      </c>
    </row>
    <row r="19" spans="1:52" s="1" customFormat="1">
      <c r="A19" s="38" t="s">
        <v>34</v>
      </c>
      <c r="B19" s="35"/>
      <c r="C19" s="35"/>
      <c r="D19" s="35"/>
      <c r="E19" s="35"/>
      <c r="F19" s="48"/>
      <c r="G19" s="55" t="s">
        <v>43</v>
      </c>
      <c r="H19" s="36">
        <v>0.05</v>
      </c>
      <c r="I19" s="64">
        <f t="shared" ref="I19:S19" si="35">0.05*12*I35</f>
        <v>101.34000000000002</v>
      </c>
      <c r="J19" s="36">
        <f t="shared" si="35"/>
        <v>235.14000000000001</v>
      </c>
      <c r="K19" s="36">
        <f t="shared" si="35"/>
        <v>426.78000000000003</v>
      </c>
      <c r="L19" s="36">
        <f t="shared" si="35"/>
        <v>200.82000000000002</v>
      </c>
      <c r="M19" s="36">
        <f t="shared" si="35"/>
        <v>402.72000000000008</v>
      </c>
      <c r="N19" s="36">
        <f t="shared" si="35"/>
        <v>288.00000000000006</v>
      </c>
      <c r="O19" s="36">
        <f t="shared" si="35"/>
        <v>237.06000000000006</v>
      </c>
      <c r="P19" s="36">
        <f t="shared" si="35"/>
        <v>423.78000000000003</v>
      </c>
      <c r="Q19" s="36">
        <f t="shared" si="35"/>
        <v>204.30000000000004</v>
      </c>
      <c r="R19" s="36">
        <f t="shared" si="35"/>
        <v>125.88000000000002</v>
      </c>
      <c r="S19" s="36">
        <f t="shared" si="35"/>
        <v>290.58000000000004</v>
      </c>
      <c r="T19" s="36">
        <f t="shared" ref="T19:Y19" si="36">0.05*12*T35</f>
        <v>315.24</v>
      </c>
      <c r="U19" s="36">
        <f t="shared" si="36"/>
        <v>298.14000000000004</v>
      </c>
      <c r="V19" s="36">
        <f t="shared" si="36"/>
        <v>304.56000000000006</v>
      </c>
      <c r="W19" s="36">
        <f t="shared" si="36"/>
        <v>309.54000000000002</v>
      </c>
      <c r="X19" s="36">
        <f t="shared" si="36"/>
        <v>314.28000000000003</v>
      </c>
      <c r="Y19" s="36">
        <f t="shared" si="36"/>
        <v>99.960000000000008</v>
      </c>
      <c r="Z19" s="36" t="s">
        <v>43</v>
      </c>
      <c r="AA19" s="36">
        <v>0.05</v>
      </c>
      <c r="AB19" s="36">
        <f t="shared" ref="AB19:AC19" si="37">0.05*12*AB35</f>
        <v>195.90000000000003</v>
      </c>
      <c r="AC19" s="36">
        <f t="shared" si="37"/>
        <v>317.28000000000003</v>
      </c>
      <c r="AD19" s="36">
        <f t="shared" ref="AD19:AG19" si="38">0.05*12*AD35</f>
        <v>195.42000000000002</v>
      </c>
      <c r="AE19" s="36">
        <f t="shared" si="38"/>
        <v>316.44000000000005</v>
      </c>
      <c r="AF19" s="36">
        <f t="shared" si="38"/>
        <v>209.10000000000002</v>
      </c>
      <c r="AG19" s="36">
        <f t="shared" si="38"/>
        <v>195.24</v>
      </c>
      <c r="AH19" s="36">
        <f t="shared" ref="AH19:AO19" si="39">0.05*12*AH35</f>
        <v>202.14000000000001</v>
      </c>
      <c r="AI19" s="36">
        <f t="shared" si="39"/>
        <v>201.66000000000005</v>
      </c>
      <c r="AJ19" s="36">
        <f t="shared" si="39"/>
        <v>199.08000000000004</v>
      </c>
      <c r="AK19" s="36">
        <f t="shared" si="39"/>
        <v>199.74</v>
      </c>
      <c r="AL19" s="36">
        <f t="shared" si="39"/>
        <v>195.24</v>
      </c>
      <c r="AM19" s="36">
        <f t="shared" si="39"/>
        <v>194.52</v>
      </c>
      <c r="AN19" s="36">
        <f t="shared" si="39"/>
        <v>416.70000000000005</v>
      </c>
      <c r="AO19" s="36">
        <f t="shared" si="39"/>
        <v>344.88</v>
      </c>
      <c r="AP19" s="36">
        <f t="shared" ref="AP19:AY19" si="40">0.05*12*AP35</f>
        <v>207.36000000000004</v>
      </c>
      <c r="AQ19" s="36">
        <f t="shared" si="40"/>
        <v>433.32000000000011</v>
      </c>
      <c r="AR19" s="36">
        <f t="shared" si="40"/>
        <v>432.66000000000008</v>
      </c>
      <c r="AS19" s="36">
        <f t="shared" si="40"/>
        <v>435.84000000000003</v>
      </c>
      <c r="AT19" s="36">
        <f t="shared" si="40"/>
        <v>436.44000000000005</v>
      </c>
      <c r="AU19" s="36">
        <f t="shared" si="40"/>
        <v>318.96000000000004</v>
      </c>
      <c r="AV19" s="36">
        <f t="shared" si="40"/>
        <v>320.22000000000008</v>
      </c>
      <c r="AW19" s="36">
        <f t="shared" si="40"/>
        <v>313.26000000000005</v>
      </c>
      <c r="AX19" s="36">
        <f t="shared" si="40"/>
        <v>293.70000000000005</v>
      </c>
      <c r="AY19" s="36">
        <f t="shared" si="40"/>
        <v>321.78000000000003</v>
      </c>
      <c r="AZ19" s="36">
        <f t="shared" ref="AZ19" si="41">0.05*12*AZ35</f>
        <v>335.22000000000008</v>
      </c>
    </row>
    <row r="20" spans="1:52" s="1" customFormat="1" ht="33.75">
      <c r="A20" s="35" t="s">
        <v>35</v>
      </c>
      <c r="B20" s="35"/>
      <c r="C20" s="35"/>
      <c r="D20" s="35"/>
      <c r="E20" s="35"/>
      <c r="F20" s="48"/>
      <c r="G20" s="57" t="s">
        <v>48</v>
      </c>
      <c r="H20" s="36">
        <v>3.89</v>
      </c>
      <c r="I20" s="64">
        <f>3.89*12*I35</f>
        <v>7884.2520000000004</v>
      </c>
      <c r="J20" s="36">
        <f t="shared" ref="J20:S20" si="42">3.89*12*J35</f>
        <v>18293.892</v>
      </c>
      <c r="K20" s="36">
        <f t="shared" si="42"/>
        <v>33203.483999999997</v>
      </c>
      <c r="L20" s="36">
        <f t="shared" si="42"/>
        <v>15623.796</v>
      </c>
      <c r="M20" s="36">
        <f t="shared" si="42"/>
        <v>31331.616000000002</v>
      </c>
      <c r="N20" s="36">
        <f t="shared" si="42"/>
        <v>22406.400000000001</v>
      </c>
      <c r="O20" s="36">
        <f t="shared" si="42"/>
        <v>18443.268</v>
      </c>
      <c r="P20" s="36">
        <f t="shared" si="42"/>
        <v>32970.083999999995</v>
      </c>
      <c r="Q20" s="36">
        <f t="shared" si="42"/>
        <v>15894.539999999999</v>
      </c>
      <c r="R20" s="36">
        <f t="shared" si="42"/>
        <v>9793.4639999999999</v>
      </c>
      <c r="S20" s="36">
        <f t="shared" si="42"/>
        <v>22607.124</v>
      </c>
      <c r="T20" s="36">
        <f t="shared" ref="T20:Y20" si="43">3.89*12*T35</f>
        <v>24525.671999999999</v>
      </c>
      <c r="U20" s="36">
        <f t="shared" si="43"/>
        <v>23195.291999999998</v>
      </c>
      <c r="V20" s="36">
        <f t="shared" si="43"/>
        <v>23694.768</v>
      </c>
      <c r="W20" s="36">
        <f t="shared" si="43"/>
        <v>24082.212</v>
      </c>
      <c r="X20" s="36">
        <f t="shared" si="43"/>
        <v>24450.983999999997</v>
      </c>
      <c r="Y20" s="36">
        <f t="shared" si="43"/>
        <v>7776.8879999999999</v>
      </c>
      <c r="Z20" s="40" t="s">
        <v>48</v>
      </c>
      <c r="AA20" s="36">
        <v>3.89</v>
      </c>
      <c r="AB20" s="36">
        <f t="shared" ref="AB20:AC20" si="44">3.89*12*AB35</f>
        <v>15241.02</v>
      </c>
      <c r="AC20" s="36">
        <f t="shared" si="44"/>
        <v>24684.383999999998</v>
      </c>
      <c r="AD20" s="36">
        <f t="shared" ref="AD20:AG20" si="45">3.89*12*AD35</f>
        <v>15203.675999999999</v>
      </c>
      <c r="AE20" s="36">
        <f t="shared" si="45"/>
        <v>24619.031999999999</v>
      </c>
      <c r="AF20" s="36">
        <f t="shared" si="45"/>
        <v>16267.98</v>
      </c>
      <c r="AG20" s="36">
        <f t="shared" si="45"/>
        <v>15189.671999999999</v>
      </c>
      <c r="AH20" s="36">
        <f t="shared" ref="AH20:AO20" si="46">3.89*12*AH35</f>
        <v>15726.491999999998</v>
      </c>
      <c r="AI20" s="36">
        <f t="shared" si="46"/>
        <v>15689.148000000001</v>
      </c>
      <c r="AJ20" s="36">
        <f t="shared" si="46"/>
        <v>15488.424000000001</v>
      </c>
      <c r="AK20" s="36">
        <f t="shared" si="46"/>
        <v>15539.771999999999</v>
      </c>
      <c r="AL20" s="36">
        <f t="shared" si="46"/>
        <v>15189.671999999999</v>
      </c>
      <c r="AM20" s="36">
        <f t="shared" si="46"/>
        <v>15133.655999999999</v>
      </c>
      <c r="AN20" s="36">
        <f t="shared" si="46"/>
        <v>32419.26</v>
      </c>
      <c r="AO20" s="36">
        <f t="shared" si="46"/>
        <v>26831.663999999997</v>
      </c>
      <c r="AP20" s="36">
        <f t="shared" ref="AP20:AY20" si="47">3.89*12*AP35</f>
        <v>16132.608</v>
      </c>
      <c r="AQ20" s="36">
        <f t="shared" si="47"/>
        <v>33712.296000000002</v>
      </c>
      <c r="AR20" s="36">
        <f t="shared" si="47"/>
        <v>33660.948000000004</v>
      </c>
      <c r="AS20" s="36">
        <f t="shared" si="47"/>
        <v>33908.351999999999</v>
      </c>
      <c r="AT20" s="36">
        <f t="shared" si="47"/>
        <v>33955.031999999999</v>
      </c>
      <c r="AU20" s="36">
        <f t="shared" si="47"/>
        <v>24815.088</v>
      </c>
      <c r="AV20" s="36">
        <f t="shared" si="47"/>
        <v>24913.116000000002</v>
      </c>
      <c r="AW20" s="36">
        <f t="shared" si="47"/>
        <v>24371.628000000001</v>
      </c>
      <c r="AX20" s="36">
        <f t="shared" si="47"/>
        <v>22849.86</v>
      </c>
      <c r="AY20" s="36">
        <f t="shared" si="47"/>
        <v>25034.483999999997</v>
      </c>
      <c r="AZ20" s="36">
        <f t="shared" ref="AZ20" si="48">3.89*12*AZ35</f>
        <v>26080.116000000002</v>
      </c>
    </row>
    <row r="21" spans="1:52" s="1" customFormat="1">
      <c r="A21" s="35" t="s">
        <v>36</v>
      </c>
      <c r="B21" s="35"/>
      <c r="C21" s="35"/>
      <c r="D21" s="35"/>
      <c r="E21" s="35"/>
      <c r="F21" s="48"/>
      <c r="G21" s="55" t="s">
        <v>4</v>
      </c>
      <c r="H21" s="36">
        <v>4.7</v>
      </c>
      <c r="I21" s="64">
        <f>4.7*12*I35</f>
        <v>9525.9600000000009</v>
      </c>
      <c r="J21" s="36">
        <f t="shared" ref="J21:S21" si="49">4.7*12*J35</f>
        <v>22103.16</v>
      </c>
      <c r="K21" s="36">
        <f t="shared" si="49"/>
        <v>40117.32</v>
      </c>
      <c r="L21" s="36">
        <f t="shared" si="49"/>
        <v>18877.080000000002</v>
      </c>
      <c r="M21" s="36">
        <f t="shared" si="49"/>
        <v>37855.680000000008</v>
      </c>
      <c r="N21" s="36">
        <f t="shared" si="49"/>
        <v>27072.000000000004</v>
      </c>
      <c r="O21" s="36">
        <f t="shared" si="49"/>
        <v>22283.640000000003</v>
      </c>
      <c r="P21" s="36">
        <f t="shared" si="49"/>
        <v>39835.32</v>
      </c>
      <c r="Q21" s="36">
        <f t="shared" si="49"/>
        <v>19204.2</v>
      </c>
      <c r="R21" s="36">
        <f t="shared" si="49"/>
        <v>11832.720000000001</v>
      </c>
      <c r="S21" s="36">
        <f t="shared" si="49"/>
        <v>27314.520000000004</v>
      </c>
      <c r="T21" s="36">
        <f t="shared" ref="T21:Y21" si="50">4.7*12*T35</f>
        <v>29632.560000000001</v>
      </c>
      <c r="U21" s="36">
        <f t="shared" si="50"/>
        <v>28025.16</v>
      </c>
      <c r="V21" s="36">
        <f t="shared" si="50"/>
        <v>28628.640000000003</v>
      </c>
      <c r="W21" s="36">
        <f t="shared" si="50"/>
        <v>29096.760000000002</v>
      </c>
      <c r="X21" s="36">
        <f t="shared" si="50"/>
        <v>29542.32</v>
      </c>
      <c r="Y21" s="36">
        <f t="shared" si="50"/>
        <v>9396.24</v>
      </c>
      <c r="Z21" s="36" t="s">
        <v>4</v>
      </c>
      <c r="AA21" s="36">
        <v>4.7</v>
      </c>
      <c r="AB21" s="36">
        <f t="shared" ref="AB21:AC21" si="51">4.7*12*AB35</f>
        <v>18414.600000000002</v>
      </c>
      <c r="AC21" s="36">
        <f t="shared" si="51"/>
        <v>29824.32</v>
      </c>
      <c r="AD21" s="36">
        <f t="shared" ref="AD21:AG21" si="52">4.7*12*AD35</f>
        <v>18369.48</v>
      </c>
      <c r="AE21" s="36">
        <f t="shared" si="52"/>
        <v>29745.360000000001</v>
      </c>
      <c r="AF21" s="36">
        <f t="shared" si="52"/>
        <v>19655.400000000001</v>
      </c>
      <c r="AG21" s="36">
        <f t="shared" si="52"/>
        <v>18352.560000000001</v>
      </c>
      <c r="AH21" s="36">
        <f t="shared" ref="AH21:AO21" si="53">4.7*12*AH35</f>
        <v>19001.16</v>
      </c>
      <c r="AI21" s="36">
        <f t="shared" si="53"/>
        <v>18956.040000000005</v>
      </c>
      <c r="AJ21" s="36">
        <f t="shared" si="53"/>
        <v>18713.520000000004</v>
      </c>
      <c r="AK21" s="36">
        <f t="shared" si="53"/>
        <v>18775.560000000001</v>
      </c>
      <c r="AL21" s="36">
        <f t="shared" si="53"/>
        <v>18352.560000000001</v>
      </c>
      <c r="AM21" s="36">
        <f t="shared" si="53"/>
        <v>18284.88</v>
      </c>
      <c r="AN21" s="36">
        <f t="shared" si="53"/>
        <v>39169.800000000003</v>
      </c>
      <c r="AO21" s="36">
        <f t="shared" si="53"/>
        <v>32418.720000000001</v>
      </c>
      <c r="AP21" s="36">
        <f t="shared" ref="AP21:AY21" si="54">4.7*12*AP35</f>
        <v>19491.840000000004</v>
      </c>
      <c r="AQ21" s="36">
        <f t="shared" si="54"/>
        <v>40732.080000000009</v>
      </c>
      <c r="AR21" s="36">
        <f t="shared" si="54"/>
        <v>40670.040000000008</v>
      </c>
      <c r="AS21" s="36">
        <f t="shared" si="54"/>
        <v>40968.960000000006</v>
      </c>
      <c r="AT21" s="36">
        <f t="shared" si="54"/>
        <v>41025.360000000001</v>
      </c>
      <c r="AU21" s="36">
        <f t="shared" si="54"/>
        <v>29982.240000000005</v>
      </c>
      <c r="AV21" s="36">
        <f t="shared" si="54"/>
        <v>30100.680000000004</v>
      </c>
      <c r="AW21" s="36">
        <f t="shared" si="54"/>
        <v>29446.440000000006</v>
      </c>
      <c r="AX21" s="36">
        <f t="shared" si="54"/>
        <v>27607.800000000003</v>
      </c>
      <c r="AY21" s="36">
        <f t="shared" si="54"/>
        <v>30247.32</v>
      </c>
      <c r="AZ21" s="36">
        <f t="shared" ref="AZ21" si="55">4.7*12*AZ35</f>
        <v>31510.680000000004</v>
      </c>
    </row>
    <row r="22" spans="1:52" s="1" customFormat="1" ht="13.5" customHeight="1">
      <c r="A22" s="37" t="s">
        <v>10</v>
      </c>
      <c r="B22" s="37"/>
      <c r="C22" s="37"/>
      <c r="D22" s="37"/>
      <c r="E22" s="37"/>
      <c r="F22" s="49"/>
      <c r="G22" s="54"/>
      <c r="H22" s="41">
        <v>3.23</v>
      </c>
      <c r="I22" s="65">
        <f t="shared" ref="I22:S22" si="56">SUM(I23:I27)</f>
        <v>6546.5640000000003</v>
      </c>
      <c r="J22" s="41">
        <f t="shared" si="56"/>
        <v>15190.043999999998</v>
      </c>
      <c r="K22" s="41">
        <f t="shared" si="56"/>
        <v>27569.987999999998</v>
      </c>
      <c r="L22" s="41">
        <f t="shared" si="56"/>
        <v>12972.972</v>
      </c>
      <c r="M22" s="41">
        <f t="shared" si="56"/>
        <v>26015.712</v>
      </c>
      <c r="N22" s="41">
        <f t="shared" si="56"/>
        <v>18604.8</v>
      </c>
      <c r="O22" s="41">
        <f t="shared" si="56"/>
        <v>15314.076000000001</v>
      </c>
      <c r="P22" s="41">
        <f t="shared" si="56"/>
        <v>27376.187999999998</v>
      </c>
      <c r="Q22" s="41">
        <f t="shared" si="56"/>
        <v>13197.779999999999</v>
      </c>
      <c r="R22" s="41">
        <f t="shared" si="56"/>
        <v>8131.848</v>
      </c>
      <c r="S22" s="41">
        <f t="shared" si="56"/>
        <v>18771.468000000001</v>
      </c>
      <c r="T22" s="41">
        <f t="shared" ref="T22:Y22" si="57">SUM(T23:T27)</f>
        <v>20364.504000000001</v>
      </c>
      <c r="U22" s="41">
        <f t="shared" si="57"/>
        <v>19259.843999999997</v>
      </c>
      <c r="V22" s="41">
        <f t="shared" si="57"/>
        <v>19674.576000000001</v>
      </c>
      <c r="W22" s="41">
        <f t="shared" si="57"/>
        <v>19996.284</v>
      </c>
      <c r="X22" s="41">
        <f t="shared" si="57"/>
        <v>20302.487999999998</v>
      </c>
      <c r="Y22" s="41">
        <f t="shared" si="57"/>
        <v>6457.4160000000002</v>
      </c>
      <c r="Z22" s="33"/>
      <c r="AA22" s="41">
        <v>1.9</v>
      </c>
      <c r="AB22" s="41">
        <f t="shared" ref="AB22:AC22" si="58">SUM(AB23:AB27)</f>
        <v>7444.2</v>
      </c>
      <c r="AC22" s="41">
        <f t="shared" si="58"/>
        <v>12056.64</v>
      </c>
      <c r="AD22" s="41">
        <f t="shared" ref="AD22:AG22" si="59">SUM(AD23:AD27)</f>
        <v>7425.9599999999991</v>
      </c>
      <c r="AE22" s="41">
        <f t="shared" si="59"/>
        <v>12024.720000000001</v>
      </c>
      <c r="AF22" s="41">
        <f t="shared" si="59"/>
        <v>7945.8</v>
      </c>
      <c r="AG22" s="41">
        <f t="shared" si="59"/>
        <v>7419.119999999999</v>
      </c>
      <c r="AH22" s="41">
        <f t="shared" ref="AH22:AO22" si="60">SUM(AH23:AH27)</f>
        <v>7681.32</v>
      </c>
      <c r="AI22" s="41">
        <f t="shared" si="60"/>
        <v>7663.0800000000017</v>
      </c>
      <c r="AJ22" s="41">
        <f t="shared" si="60"/>
        <v>7565.0400000000009</v>
      </c>
      <c r="AK22" s="41">
        <f t="shared" si="60"/>
        <v>7590.12</v>
      </c>
      <c r="AL22" s="41">
        <f t="shared" si="60"/>
        <v>7419.119999999999</v>
      </c>
      <c r="AM22" s="41">
        <f t="shared" si="60"/>
        <v>7391.76</v>
      </c>
      <c r="AN22" s="41">
        <f t="shared" si="60"/>
        <v>15834.600000000002</v>
      </c>
      <c r="AO22" s="41">
        <f t="shared" si="60"/>
        <v>13105.439999999999</v>
      </c>
      <c r="AP22" s="41">
        <f t="shared" ref="AP22:AY22" si="61">SUM(AP23:AP27)</f>
        <v>7879.68</v>
      </c>
      <c r="AQ22" s="41">
        <f t="shared" si="61"/>
        <v>16466.160000000003</v>
      </c>
      <c r="AR22" s="41">
        <f t="shared" si="61"/>
        <v>16441.080000000002</v>
      </c>
      <c r="AS22" s="41">
        <f t="shared" si="61"/>
        <v>16561.920000000002</v>
      </c>
      <c r="AT22" s="41">
        <f t="shared" si="61"/>
        <v>16584.72</v>
      </c>
      <c r="AU22" s="41">
        <f t="shared" si="61"/>
        <v>12120.48</v>
      </c>
      <c r="AV22" s="41">
        <f t="shared" si="61"/>
        <v>12168.36</v>
      </c>
      <c r="AW22" s="41">
        <f t="shared" si="61"/>
        <v>11903.880000000001</v>
      </c>
      <c r="AX22" s="41">
        <f t="shared" si="61"/>
        <v>11160.6</v>
      </c>
      <c r="AY22" s="41">
        <f t="shared" si="61"/>
        <v>12227.64</v>
      </c>
      <c r="AZ22" s="41">
        <f t="shared" ref="AZ22" si="62">SUM(AZ23:AZ27)</f>
        <v>12738.36</v>
      </c>
    </row>
    <row r="23" spans="1:52" s="1" customFormat="1">
      <c r="A23" s="38" t="s">
        <v>38</v>
      </c>
      <c r="B23" s="35"/>
      <c r="C23" s="35"/>
      <c r="D23" s="35"/>
      <c r="E23" s="35"/>
      <c r="F23" s="48"/>
      <c r="G23" s="55" t="s">
        <v>4</v>
      </c>
      <c r="H23" s="36">
        <v>1.02</v>
      </c>
      <c r="I23" s="64">
        <f t="shared" ref="I23:S23" si="63">1.02*12*I35</f>
        <v>2067.3360000000002</v>
      </c>
      <c r="J23" s="36">
        <f t="shared" si="63"/>
        <v>4796.8559999999998</v>
      </c>
      <c r="K23" s="36">
        <f t="shared" si="63"/>
        <v>8706.3119999999999</v>
      </c>
      <c r="L23" s="36">
        <f t="shared" si="63"/>
        <v>4096.7280000000001</v>
      </c>
      <c r="M23" s="36">
        <f t="shared" si="63"/>
        <v>8215.4880000000012</v>
      </c>
      <c r="N23" s="36">
        <f t="shared" si="63"/>
        <v>5875.2</v>
      </c>
      <c r="O23" s="36">
        <f t="shared" si="63"/>
        <v>4836.0240000000003</v>
      </c>
      <c r="P23" s="36">
        <f t="shared" si="63"/>
        <v>8645.1119999999992</v>
      </c>
      <c r="Q23" s="36">
        <f t="shared" si="63"/>
        <v>4167.72</v>
      </c>
      <c r="R23" s="36">
        <f t="shared" si="63"/>
        <v>2567.9520000000002</v>
      </c>
      <c r="S23" s="36">
        <f t="shared" si="63"/>
        <v>5927.8320000000003</v>
      </c>
      <c r="T23" s="36">
        <f t="shared" ref="T23:Y23" si="64">1.02*12*T35</f>
        <v>6430.8959999999997</v>
      </c>
      <c r="U23" s="36">
        <f t="shared" si="64"/>
        <v>6082.0559999999996</v>
      </c>
      <c r="V23" s="36">
        <f t="shared" si="64"/>
        <v>6213.0240000000003</v>
      </c>
      <c r="W23" s="36">
        <f t="shared" si="64"/>
        <v>6314.616</v>
      </c>
      <c r="X23" s="36">
        <f t="shared" si="64"/>
        <v>6411.3119999999999</v>
      </c>
      <c r="Y23" s="36">
        <f t="shared" si="64"/>
        <v>2039.184</v>
      </c>
      <c r="Z23" s="36" t="s">
        <v>4</v>
      </c>
      <c r="AA23" s="36">
        <v>1.02</v>
      </c>
      <c r="AB23" s="36">
        <f t="shared" ref="AB23:AC23" si="65">1.02*12*AB35</f>
        <v>3996.36</v>
      </c>
      <c r="AC23" s="36">
        <f t="shared" si="65"/>
        <v>6472.5119999999997</v>
      </c>
      <c r="AD23" s="36">
        <f t="shared" ref="AD23:AG23" si="66">1.02*12*AD35</f>
        <v>3986.5679999999998</v>
      </c>
      <c r="AE23" s="36">
        <f t="shared" si="66"/>
        <v>6455.3760000000002</v>
      </c>
      <c r="AF23" s="36">
        <f t="shared" si="66"/>
        <v>4265.6400000000003</v>
      </c>
      <c r="AG23" s="36">
        <f t="shared" si="66"/>
        <v>3982.8959999999997</v>
      </c>
      <c r="AH23" s="36">
        <f t="shared" ref="AH23:AO23" si="67">1.02*12*AH35</f>
        <v>4123.6559999999999</v>
      </c>
      <c r="AI23" s="36">
        <f t="shared" si="67"/>
        <v>4113.8640000000005</v>
      </c>
      <c r="AJ23" s="36">
        <f t="shared" si="67"/>
        <v>4061.2320000000004</v>
      </c>
      <c r="AK23" s="36">
        <f t="shared" si="67"/>
        <v>4074.6959999999999</v>
      </c>
      <c r="AL23" s="36">
        <f t="shared" si="67"/>
        <v>3982.8959999999997</v>
      </c>
      <c r="AM23" s="36">
        <f t="shared" si="67"/>
        <v>3968.2080000000001</v>
      </c>
      <c r="AN23" s="36">
        <f t="shared" si="67"/>
        <v>8500.68</v>
      </c>
      <c r="AO23" s="36">
        <f t="shared" si="67"/>
        <v>7035.5519999999997</v>
      </c>
      <c r="AP23" s="36">
        <f t="shared" ref="AP23:AY23" si="68">1.02*12*AP35</f>
        <v>4230.1440000000002</v>
      </c>
      <c r="AQ23" s="36">
        <f t="shared" si="68"/>
        <v>8839.728000000001</v>
      </c>
      <c r="AR23" s="36">
        <f t="shared" si="68"/>
        <v>8826.264000000001</v>
      </c>
      <c r="AS23" s="36">
        <f t="shared" si="68"/>
        <v>8891.1360000000004</v>
      </c>
      <c r="AT23" s="36">
        <f t="shared" si="68"/>
        <v>8903.3760000000002</v>
      </c>
      <c r="AU23" s="36">
        <f t="shared" si="68"/>
        <v>6506.7840000000006</v>
      </c>
      <c r="AV23" s="36">
        <f t="shared" si="68"/>
        <v>6532.4880000000003</v>
      </c>
      <c r="AW23" s="36">
        <f t="shared" si="68"/>
        <v>6390.5040000000008</v>
      </c>
      <c r="AX23" s="36">
        <f t="shared" si="68"/>
        <v>5991.4800000000005</v>
      </c>
      <c r="AY23" s="36">
        <f t="shared" si="68"/>
        <v>6564.3119999999999</v>
      </c>
      <c r="AZ23" s="36">
        <f t="shared" ref="AZ23" si="69">1.02*12*AZ35</f>
        <v>6838.4880000000003</v>
      </c>
    </row>
    <row r="24" spans="1:52" s="1" customFormat="1">
      <c r="A24" s="38" t="s">
        <v>28</v>
      </c>
      <c r="B24" s="35"/>
      <c r="C24" s="35"/>
      <c r="D24" s="35"/>
      <c r="E24" s="35"/>
      <c r="F24" s="48"/>
      <c r="G24" s="55" t="s">
        <v>3</v>
      </c>
      <c r="H24" s="36">
        <v>0</v>
      </c>
      <c r="I24" s="64">
        <f>0*12*I35</f>
        <v>0</v>
      </c>
      <c r="J24" s="36">
        <f t="shared" ref="J24:S24" si="70">0*12*J35</f>
        <v>0</v>
      </c>
      <c r="K24" s="36">
        <f t="shared" si="70"/>
        <v>0</v>
      </c>
      <c r="L24" s="36">
        <f t="shared" si="70"/>
        <v>0</v>
      </c>
      <c r="M24" s="36">
        <f t="shared" si="70"/>
        <v>0</v>
      </c>
      <c r="N24" s="36">
        <f t="shared" si="70"/>
        <v>0</v>
      </c>
      <c r="O24" s="36">
        <f t="shared" si="70"/>
        <v>0</v>
      </c>
      <c r="P24" s="36">
        <f t="shared" si="70"/>
        <v>0</v>
      </c>
      <c r="Q24" s="36">
        <f t="shared" si="70"/>
        <v>0</v>
      </c>
      <c r="R24" s="36">
        <f t="shared" si="70"/>
        <v>0</v>
      </c>
      <c r="S24" s="36">
        <f t="shared" si="70"/>
        <v>0</v>
      </c>
      <c r="T24" s="36">
        <f t="shared" ref="T24:Y24" si="71">0*12*T35</f>
        <v>0</v>
      </c>
      <c r="U24" s="36">
        <f t="shared" si="71"/>
        <v>0</v>
      </c>
      <c r="V24" s="36">
        <f t="shared" si="71"/>
        <v>0</v>
      </c>
      <c r="W24" s="36">
        <f t="shared" si="71"/>
        <v>0</v>
      </c>
      <c r="X24" s="36">
        <f t="shared" si="71"/>
        <v>0</v>
      </c>
      <c r="Y24" s="36">
        <f t="shared" si="71"/>
        <v>0</v>
      </c>
      <c r="Z24" s="36" t="s">
        <v>3</v>
      </c>
      <c r="AA24" s="36">
        <v>0</v>
      </c>
      <c r="AB24" s="36">
        <f t="shared" ref="AB24:AC24" si="72">0*12*AB35</f>
        <v>0</v>
      </c>
      <c r="AC24" s="36">
        <f t="shared" si="72"/>
        <v>0</v>
      </c>
      <c r="AD24" s="36">
        <f t="shared" ref="AD24:AG24" si="73">0*12*AD35</f>
        <v>0</v>
      </c>
      <c r="AE24" s="36">
        <f t="shared" si="73"/>
        <v>0</v>
      </c>
      <c r="AF24" s="36">
        <f t="shared" si="73"/>
        <v>0</v>
      </c>
      <c r="AG24" s="36">
        <f t="shared" si="73"/>
        <v>0</v>
      </c>
      <c r="AH24" s="36">
        <f t="shared" ref="AH24:AO24" si="74">0*12*AH35</f>
        <v>0</v>
      </c>
      <c r="AI24" s="36">
        <f t="shared" si="74"/>
        <v>0</v>
      </c>
      <c r="AJ24" s="36">
        <f t="shared" si="74"/>
        <v>0</v>
      </c>
      <c r="AK24" s="36">
        <f t="shared" si="74"/>
        <v>0</v>
      </c>
      <c r="AL24" s="36">
        <f t="shared" si="74"/>
        <v>0</v>
      </c>
      <c r="AM24" s="36">
        <f t="shared" si="74"/>
        <v>0</v>
      </c>
      <c r="AN24" s="36">
        <f t="shared" si="74"/>
        <v>0</v>
      </c>
      <c r="AO24" s="36">
        <f t="shared" si="74"/>
        <v>0</v>
      </c>
      <c r="AP24" s="36">
        <f t="shared" ref="AP24:AY24" si="75">0*12*AP35</f>
        <v>0</v>
      </c>
      <c r="AQ24" s="36">
        <f t="shared" si="75"/>
        <v>0</v>
      </c>
      <c r="AR24" s="36">
        <f t="shared" si="75"/>
        <v>0</v>
      </c>
      <c r="AS24" s="36">
        <f t="shared" si="75"/>
        <v>0</v>
      </c>
      <c r="AT24" s="36">
        <f t="shared" si="75"/>
        <v>0</v>
      </c>
      <c r="AU24" s="36">
        <f t="shared" si="75"/>
        <v>0</v>
      </c>
      <c r="AV24" s="36">
        <f t="shared" si="75"/>
        <v>0</v>
      </c>
      <c r="AW24" s="36">
        <f t="shared" si="75"/>
        <v>0</v>
      </c>
      <c r="AX24" s="36">
        <f t="shared" si="75"/>
        <v>0</v>
      </c>
      <c r="AY24" s="36">
        <f t="shared" si="75"/>
        <v>0</v>
      </c>
      <c r="AZ24" s="36">
        <f t="shared" ref="AZ24" si="76">0*12*AZ35</f>
        <v>0</v>
      </c>
    </row>
    <row r="25" spans="1:52" s="1" customFormat="1" ht="25.5" customHeight="1">
      <c r="A25" s="38" t="s">
        <v>29</v>
      </c>
      <c r="B25" s="38"/>
      <c r="C25" s="38"/>
      <c r="D25" s="38"/>
      <c r="E25" s="38"/>
      <c r="F25" s="50"/>
      <c r="G25" s="55" t="s">
        <v>8</v>
      </c>
      <c r="H25" s="36">
        <v>0</v>
      </c>
      <c r="I25" s="64">
        <f t="shared" ref="I25:S25" si="77">0*12*I35</f>
        <v>0</v>
      </c>
      <c r="J25" s="36">
        <f t="shared" si="77"/>
        <v>0</v>
      </c>
      <c r="K25" s="36">
        <f t="shared" si="77"/>
        <v>0</v>
      </c>
      <c r="L25" s="36">
        <f t="shared" si="77"/>
        <v>0</v>
      </c>
      <c r="M25" s="36">
        <f t="shared" si="77"/>
        <v>0</v>
      </c>
      <c r="N25" s="36">
        <f t="shared" si="77"/>
        <v>0</v>
      </c>
      <c r="O25" s="36">
        <f t="shared" si="77"/>
        <v>0</v>
      </c>
      <c r="P25" s="36">
        <f t="shared" si="77"/>
        <v>0</v>
      </c>
      <c r="Q25" s="36">
        <f t="shared" si="77"/>
        <v>0</v>
      </c>
      <c r="R25" s="36">
        <f t="shared" si="77"/>
        <v>0</v>
      </c>
      <c r="S25" s="36">
        <f t="shared" si="77"/>
        <v>0</v>
      </c>
      <c r="T25" s="36">
        <f t="shared" ref="T25:Y25" si="78">0*12*T35</f>
        <v>0</v>
      </c>
      <c r="U25" s="36">
        <f t="shared" si="78"/>
        <v>0</v>
      </c>
      <c r="V25" s="36">
        <f t="shared" si="78"/>
        <v>0</v>
      </c>
      <c r="W25" s="36">
        <f t="shared" si="78"/>
        <v>0</v>
      </c>
      <c r="X25" s="36">
        <f t="shared" si="78"/>
        <v>0</v>
      </c>
      <c r="Y25" s="36">
        <f t="shared" si="78"/>
        <v>0</v>
      </c>
      <c r="Z25" s="36" t="s">
        <v>8</v>
      </c>
      <c r="AA25" s="36">
        <v>0</v>
      </c>
      <c r="AB25" s="36">
        <f t="shared" ref="AB25:AC25" si="79">0*12*AB35</f>
        <v>0</v>
      </c>
      <c r="AC25" s="36">
        <f t="shared" si="79"/>
        <v>0</v>
      </c>
      <c r="AD25" s="36">
        <f t="shared" ref="AD25:AG25" si="80">0*12*AD35</f>
        <v>0</v>
      </c>
      <c r="AE25" s="36">
        <f t="shared" si="80"/>
        <v>0</v>
      </c>
      <c r="AF25" s="36">
        <f t="shared" si="80"/>
        <v>0</v>
      </c>
      <c r="AG25" s="36">
        <f t="shared" si="80"/>
        <v>0</v>
      </c>
      <c r="AH25" s="36">
        <f t="shared" ref="AH25:AO25" si="81">0*12*AH35</f>
        <v>0</v>
      </c>
      <c r="AI25" s="36">
        <f t="shared" si="81"/>
        <v>0</v>
      </c>
      <c r="AJ25" s="36">
        <f t="shared" si="81"/>
        <v>0</v>
      </c>
      <c r="AK25" s="36">
        <f t="shared" si="81"/>
        <v>0</v>
      </c>
      <c r="AL25" s="36">
        <f t="shared" si="81"/>
        <v>0</v>
      </c>
      <c r="AM25" s="36">
        <f t="shared" si="81"/>
        <v>0</v>
      </c>
      <c r="AN25" s="36">
        <f t="shared" si="81"/>
        <v>0</v>
      </c>
      <c r="AO25" s="36">
        <f t="shared" si="81"/>
        <v>0</v>
      </c>
      <c r="AP25" s="36">
        <f t="shared" ref="AP25:AY25" si="82">0*12*AP35</f>
        <v>0</v>
      </c>
      <c r="AQ25" s="36">
        <f t="shared" si="82"/>
        <v>0</v>
      </c>
      <c r="AR25" s="36">
        <f t="shared" si="82"/>
        <v>0</v>
      </c>
      <c r="AS25" s="36">
        <f t="shared" si="82"/>
        <v>0</v>
      </c>
      <c r="AT25" s="36">
        <f t="shared" si="82"/>
        <v>0</v>
      </c>
      <c r="AU25" s="36">
        <f t="shared" si="82"/>
        <v>0</v>
      </c>
      <c r="AV25" s="36">
        <f t="shared" si="82"/>
        <v>0</v>
      </c>
      <c r="AW25" s="36">
        <f t="shared" si="82"/>
        <v>0</v>
      </c>
      <c r="AX25" s="36">
        <f t="shared" si="82"/>
        <v>0</v>
      </c>
      <c r="AY25" s="36">
        <f t="shared" si="82"/>
        <v>0</v>
      </c>
      <c r="AZ25" s="36">
        <f t="shared" ref="AZ25" si="83">0*12*AZ35</f>
        <v>0</v>
      </c>
    </row>
    <row r="26" spans="1:52" s="1" customFormat="1" ht="38.25" customHeight="1">
      <c r="A26" s="38" t="s">
        <v>30</v>
      </c>
      <c r="B26" s="38"/>
      <c r="C26" s="38"/>
      <c r="D26" s="38"/>
      <c r="E26" s="38"/>
      <c r="F26" s="50"/>
      <c r="G26" s="56" t="s">
        <v>9</v>
      </c>
      <c r="H26" s="36">
        <v>0.04</v>
      </c>
      <c r="I26" s="64">
        <f t="shared" ref="I26:S26" si="84">0.04*12*I35</f>
        <v>81.072000000000003</v>
      </c>
      <c r="J26" s="36">
        <f t="shared" si="84"/>
        <v>188.11199999999999</v>
      </c>
      <c r="K26" s="36">
        <f t="shared" si="84"/>
        <v>341.42399999999998</v>
      </c>
      <c r="L26" s="36">
        <f t="shared" si="84"/>
        <v>160.65599999999998</v>
      </c>
      <c r="M26" s="36">
        <f t="shared" si="84"/>
        <v>322.17599999999999</v>
      </c>
      <c r="N26" s="36">
        <f t="shared" si="84"/>
        <v>230.39999999999998</v>
      </c>
      <c r="O26" s="36">
        <f t="shared" si="84"/>
        <v>189.648</v>
      </c>
      <c r="P26" s="36">
        <f t="shared" si="84"/>
        <v>339.02399999999994</v>
      </c>
      <c r="Q26" s="36">
        <f t="shared" si="84"/>
        <v>163.44</v>
      </c>
      <c r="R26" s="36">
        <f t="shared" si="84"/>
        <v>100.70400000000001</v>
      </c>
      <c r="S26" s="36">
        <f t="shared" si="84"/>
        <v>232.464</v>
      </c>
      <c r="T26" s="36">
        <f t="shared" ref="T26:Y26" si="85">0.04*12*T35</f>
        <v>252.19199999999998</v>
      </c>
      <c r="U26" s="36">
        <f t="shared" si="85"/>
        <v>238.51199999999997</v>
      </c>
      <c r="V26" s="36">
        <f t="shared" si="85"/>
        <v>243.648</v>
      </c>
      <c r="W26" s="36">
        <f t="shared" si="85"/>
        <v>247.63199999999998</v>
      </c>
      <c r="X26" s="36">
        <f t="shared" si="85"/>
        <v>251.42399999999998</v>
      </c>
      <c r="Y26" s="36">
        <f t="shared" si="85"/>
        <v>79.967999999999989</v>
      </c>
      <c r="Z26" s="39" t="s">
        <v>9</v>
      </c>
      <c r="AA26" s="36">
        <v>0.04</v>
      </c>
      <c r="AB26" s="36">
        <f t="shared" ref="AB26:AC26" si="86">0.04*12*AB35</f>
        <v>156.72</v>
      </c>
      <c r="AC26" s="36">
        <f t="shared" si="86"/>
        <v>253.82399999999996</v>
      </c>
      <c r="AD26" s="36">
        <f t="shared" ref="AD26:AG26" si="87">0.04*12*AD35</f>
        <v>156.33599999999998</v>
      </c>
      <c r="AE26" s="36">
        <f t="shared" si="87"/>
        <v>253.15199999999999</v>
      </c>
      <c r="AF26" s="36">
        <f t="shared" si="87"/>
        <v>167.28</v>
      </c>
      <c r="AG26" s="36">
        <f t="shared" si="87"/>
        <v>156.19199999999998</v>
      </c>
      <c r="AH26" s="36">
        <f t="shared" ref="AH26:AO26" si="88">0.04*12*AH35</f>
        <v>161.71199999999999</v>
      </c>
      <c r="AI26" s="36">
        <f t="shared" si="88"/>
        <v>161.328</v>
      </c>
      <c r="AJ26" s="36">
        <f t="shared" si="88"/>
        <v>159.26400000000001</v>
      </c>
      <c r="AK26" s="36">
        <f t="shared" si="88"/>
        <v>159.79199999999997</v>
      </c>
      <c r="AL26" s="36">
        <f t="shared" si="88"/>
        <v>156.19199999999998</v>
      </c>
      <c r="AM26" s="36">
        <f t="shared" si="88"/>
        <v>155.61599999999999</v>
      </c>
      <c r="AN26" s="36">
        <f t="shared" si="88"/>
        <v>333.36</v>
      </c>
      <c r="AO26" s="36">
        <f t="shared" si="88"/>
        <v>275.904</v>
      </c>
      <c r="AP26" s="36">
        <f t="shared" ref="AP26:AY26" si="89">0.04*12*AP35</f>
        <v>165.88800000000001</v>
      </c>
      <c r="AQ26" s="36">
        <f t="shared" si="89"/>
        <v>346.65600000000001</v>
      </c>
      <c r="AR26" s="36">
        <f t="shared" si="89"/>
        <v>346.12799999999999</v>
      </c>
      <c r="AS26" s="36">
        <f t="shared" si="89"/>
        <v>348.67199999999997</v>
      </c>
      <c r="AT26" s="36">
        <f t="shared" si="89"/>
        <v>349.15199999999999</v>
      </c>
      <c r="AU26" s="36">
        <f t="shared" si="89"/>
        <v>255.16800000000001</v>
      </c>
      <c r="AV26" s="36">
        <f t="shared" si="89"/>
        <v>256.17599999999999</v>
      </c>
      <c r="AW26" s="36">
        <f t="shared" si="89"/>
        <v>250.608</v>
      </c>
      <c r="AX26" s="36">
        <f t="shared" si="89"/>
        <v>234.95999999999998</v>
      </c>
      <c r="AY26" s="36">
        <f t="shared" si="89"/>
        <v>257.42399999999998</v>
      </c>
      <c r="AZ26" s="36">
        <f t="shared" ref="AZ26" si="90">0.04*12*AZ35</f>
        <v>268.17599999999999</v>
      </c>
    </row>
    <row r="27" spans="1:52" s="1" customFormat="1" ht="85.5" customHeight="1">
      <c r="A27" s="38" t="s">
        <v>47</v>
      </c>
      <c r="B27" s="38"/>
      <c r="C27" s="38"/>
      <c r="D27" s="38"/>
      <c r="E27" s="38"/>
      <c r="F27" s="50"/>
      <c r="G27" s="55" t="s">
        <v>8</v>
      </c>
      <c r="H27" s="36">
        <v>2.17</v>
      </c>
      <c r="I27" s="64">
        <f>2.17*12*I35</f>
        <v>4398.1559999999999</v>
      </c>
      <c r="J27" s="36">
        <f t="shared" ref="J27:S27" si="91">2.17*12*J35</f>
        <v>10205.075999999999</v>
      </c>
      <c r="K27" s="36">
        <f t="shared" si="91"/>
        <v>18522.251999999997</v>
      </c>
      <c r="L27" s="36">
        <f t="shared" si="91"/>
        <v>8715.5879999999997</v>
      </c>
      <c r="M27" s="36">
        <f t="shared" si="91"/>
        <v>17478.047999999999</v>
      </c>
      <c r="N27" s="36">
        <f t="shared" si="91"/>
        <v>12499.199999999999</v>
      </c>
      <c r="O27" s="36">
        <f t="shared" si="91"/>
        <v>10288.404</v>
      </c>
      <c r="P27" s="36">
        <f t="shared" si="91"/>
        <v>18392.052</v>
      </c>
      <c r="Q27" s="36">
        <f t="shared" si="91"/>
        <v>8866.619999999999</v>
      </c>
      <c r="R27" s="36">
        <f t="shared" si="91"/>
        <v>5463.192</v>
      </c>
      <c r="S27" s="36">
        <f t="shared" si="91"/>
        <v>12611.172</v>
      </c>
      <c r="T27" s="36">
        <f t="shared" ref="T27:Y27" si="92">2.17*12*T35</f>
        <v>13681.415999999999</v>
      </c>
      <c r="U27" s="36">
        <f t="shared" si="92"/>
        <v>12939.276</v>
      </c>
      <c r="V27" s="36">
        <f t="shared" si="92"/>
        <v>13217.904</v>
      </c>
      <c r="W27" s="36">
        <f t="shared" si="92"/>
        <v>13434.035999999998</v>
      </c>
      <c r="X27" s="36">
        <f t="shared" si="92"/>
        <v>13639.751999999999</v>
      </c>
      <c r="Y27" s="36">
        <f t="shared" si="92"/>
        <v>4338.2640000000001</v>
      </c>
      <c r="Z27" s="36" t="s">
        <v>8</v>
      </c>
      <c r="AA27" s="36">
        <v>0.84</v>
      </c>
      <c r="AB27" s="36">
        <f t="shared" ref="AB27:AC27" si="93">0.84*12*AB35</f>
        <v>3291.12</v>
      </c>
      <c r="AC27" s="36">
        <f t="shared" si="93"/>
        <v>5330.3039999999992</v>
      </c>
      <c r="AD27" s="36">
        <f t="shared" ref="AD27:AG27" si="94">0.84*12*AD35</f>
        <v>3283.056</v>
      </c>
      <c r="AE27" s="36">
        <f t="shared" si="94"/>
        <v>5316.192</v>
      </c>
      <c r="AF27" s="36">
        <f t="shared" si="94"/>
        <v>3512.88</v>
      </c>
      <c r="AG27" s="36">
        <f t="shared" si="94"/>
        <v>3280.0319999999997</v>
      </c>
      <c r="AH27" s="36">
        <f t="shared" ref="AH27:AO27" si="95">0.84*12*AH35</f>
        <v>3395.9519999999998</v>
      </c>
      <c r="AI27" s="36">
        <f t="shared" si="95"/>
        <v>3387.8880000000004</v>
      </c>
      <c r="AJ27" s="36">
        <f t="shared" si="95"/>
        <v>3344.5440000000003</v>
      </c>
      <c r="AK27" s="36">
        <f t="shared" si="95"/>
        <v>3355.6319999999996</v>
      </c>
      <c r="AL27" s="36">
        <f t="shared" si="95"/>
        <v>3280.0319999999997</v>
      </c>
      <c r="AM27" s="36">
        <f t="shared" si="95"/>
        <v>3267.9359999999997</v>
      </c>
      <c r="AN27" s="36">
        <f t="shared" si="95"/>
        <v>7000.56</v>
      </c>
      <c r="AO27" s="36">
        <f t="shared" si="95"/>
        <v>5793.9839999999995</v>
      </c>
      <c r="AP27" s="36">
        <f t="shared" ref="AP27:AY27" si="96">0.84*12*AP35</f>
        <v>3483.6480000000001</v>
      </c>
      <c r="AQ27" s="36">
        <f t="shared" si="96"/>
        <v>7279.7760000000007</v>
      </c>
      <c r="AR27" s="36">
        <f t="shared" si="96"/>
        <v>7268.6880000000001</v>
      </c>
      <c r="AS27" s="36">
        <f t="shared" si="96"/>
        <v>7322.1120000000001</v>
      </c>
      <c r="AT27" s="36">
        <f t="shared" si="96"/>
        <v>7332.192</v>
      </c>
      <c r="AU27" s="36">
        <f t="shared" si="96"/>
        <v>5358.5280000000002</v>
      </c>
      <c r="AV27" s="36">
        <f t="shared" si="96"/>
        <v>5379.6960000000008</v>
      </c>
      <c r="AW27" s="36">
        <f t="shared" si="96"/>
        <v>5262.768</v>
      </c>
      <c r="AX27" s="36">
        <f t="shared" si="96"/>
        <v>4934.16</v>
      </c>
      <c r="AY27" s="36">
        <f t="shared" si="96"/>
        <v>5405.9039999999995</v>
      </c>
      <c r="AZ27" s="36">
        <f t="shared" ref="AZ27" si="97">0.84*12*AZ35</f>
        <v>5631.6960000000008</v>
      </c>
    </row>
    <row r="28" spans="1:52" s="1" customFormat="1">
      <c r="A28" s="32" t="s">
        <v>7</v>
      </c>
      <c r="B28" s="32"/>
      <c r="C28" s="32"/>
      <c r="D28" s="32"/>
      <c r="E28" s="32"/>
      <c r="F28" s="47"/>
      <c r="G28" s="54"/>
      <c r="H28" s="41">
        <v>7.3299999999999992</v>
      </c>
      <c r="I28" s="65">
        <f t="shared" ref="I28:S28" si="98">SUM(I29:I33)</f>
        <v>14856.444000000001</v>
      </c>
      <c r="J28" s="41">
        <f t="shared" si="98"/>
        <v>34471.524000000005</v>
      </c>
      <c r="K28" s="41">
        <f t="shared" si="98"/>
        <v>62565.947999999997</v>
      </c>
      <c r="L28" s="41">
        <f t="shared" si="98"/>
        <v>29440.212</v>
      </c>
      <c r="M28" s="41">
        <f t="shared" si="98"/>
        <v>59038.752</v>
      </c>
      <c r="N28" s="41">
        <f t="shared" si="98"/>
        <v>42220.80000000001</v>
      </c>
      <c r="O28" s="41">
        <f t="shared" si="98"/>
        <v>34752.995999999999</v>
      </c>
      <c r="P28" s="41">
        <f t="shared" si="98"/>
        <v>62126.148000000001</v>
      </c>
      <c r="Q28" s="41">
        <f t="shared" si="98"/>
        <v>29950.38</v>
      </c>
      <c r="R28" s="41">
        <f t="shared" si="98"/>
        <v>18454.008000000002</v>
      </c>
      <c r="S28" s="41">
        <f t="shared" si="98"/>
        <v>42599.027999999998</v>
      </c>
      <c r="T28" s="41">
        <f t="shared" ref="T28:Y28" si="99">SUM(T29:T33)</f>
        <v>46214.184000000001</v>
      </c>
      <c r="U28" s="41">
        <f t="shared" si="99"/>
        <v>43707.323999999993</v>
      </c>
      <c r="V28" s="41">
        <f t="shared" si="99"/>
        <v>44648.496000000006</v>
      </c>
      <c r="W28" s="41">
        <f t="shared" si="99"/>
        <v>45378.563999999998</v>
      </c>
      <c r="X28" s="41">
        <f t="shared" si="99"/>
        <v>46073.447999999997</v>
      </c>
      <c r="Y28" s="41">
        <f t="shared" si="99"/>
        <v>14654.135999999999</v>
      </c>
      <c r="Z28" s="33"/>
      <c r="AA28" s="41">
        <v>9.370000000000001</v>
      </c>
      <c r="AB28" s="41">
        <f t="shared" ref="AB28:AC28" si="100">SUM(AB29:AB33)</f>
        <v>36711.659999999996</v>
      </c>
      <c r="AC28" s="41">
        <f t="shared" si="100"/>
        <v>59458.272000000004</v>
      </c>
      <c r="AD28" s="41">
        <f t="shared" ref="AD28:AG28" si="101">SUM(AD29:AD33)</f>
        <v>36621.707999999999</v>
      </c>
      <c r="AE28" s="41">
        <f t="shared" si="101"/>
        <v>59300.856</v>
      </c>
      <c r="AF28" s="41">
        <f t="shared" si="101"/>
        <v>39185.339999999997</v>
      </c>
      <c r="AG28" s="41">
        <f t="shared" si="101"/>
        <v>36587.976000000002</v>
      </c>
      <c r="AH28" s="41">
        <f t="shared" ref="AH28:AO28" si="102">SUM(AH29:AH33)</f>
        <v>37881.035999999993</v>
      </c>
      <c r="AI28" s="41">
        <f t="shared" si="102"/>
        <v>37791.084000000003</v>
      </c>
      <c r="AJ28" s="41">
        <f t="shared" si="102"/>
        <v>37307.591999999997</v>
      </c>
      <c r="AK28" s="41">
        <f t="shared" si="102"/>
        <v>37431.276000000005</v>
      </c>
      <c r="AL28" s="41">
        <f t="shared" si="102"/>
        <v>36587.976000000002</v>
      </c>
      <c r="AM28" s="41">
        <f t="shared" si="102"/>
        <v>36453.047999999995</v>
      </c>
      <c r="AN28" s="41">
        <f t="shared" si="102"/>
        <v>78089.58</v>
      </c>
      <c r="AO28" s="41">
        <f t="shared" si="102"/>
        <v>64630.511999999995</v>
      </c>
      <c r="AP28" s="41">
        <f t="shared" ref="AP28:AY28" si="103">SUM(AP29:AP33)</f>
        <v>38859.264000000003</v>
      </c>
      <c r="AQ28" s="41">
        <f t="shared" si="103"/>
        <v>81204.168000000005</v>
      </c>
      <c r="AR28" s="41">
        <f t="shared" si="103"/>
        <v>81080.484000000011</v>
      </c>
      <c r="AS28" s="41">
        <f t="shared" si="103"/>
        <v>81676.415999999997</v>
      </c>
      <c r="AT28" s="41">
        <f t="shared" si="103"/>
        <v>81788.856</v>
      </c>
      <c r="AU28" s="41">
        <f t="shared" si="103"/>
        <v>59773.104000000007</v>
      </c>
      <c r="AV28" s="41">
        <f t="shared" si="103"/>
        <v>60009.227999999996</v>
      </c>
      <c r="AW28" s="41">
        <f t="shared" si="103"/>
        <v>58704.924000000006</v>
      </c>
      <c r="AX28" s="41">
        <f t="shared" si="103"/>
        <v>55039.38</v>
      </c>
      <c r="AY28" s="41">
        <f t="shared" si="103"/>
        <v>60301.572</v>
      </c>
      <c r="AZ28" s="41">
        <f t="shared" ref="AZ28" si="104">SUM(AZ29:AZ33)</f>
        <v>62820.227999999996</v>
      </c>
    </row>
    <row r="29" spans="1:52" s="1" customFormat="1" ht="193.5" customHeight="1">
      <c r="A29" s="38" t="s">
        <v>39</v>
      </c>
      <c r="B29" s="38"/>
      <c r="C29" s="38"/>
      <c r="D29" s="38"/>
      <c r="E29" s="38"/>
      <c r="F29" s="50"/>
      <c r="G29" s="56" t="s">
        <v>44</v>
      </c>
      <c r="H29" s="36">
        <v>1.57</v>
      </c>
      <c r="I29" s="64">
        <f>1.57*12*I35</f>
        <v>3182.076</v>
      </c>
      <c r="J29" s="36">
        <f t="shared" ref="J29:S29" si="105">1.57*12*J35</f>
        <v>7383.3959999999997</v>
      </c>
      <c r="K29" s="36">
        <f t="shared" si="105"/>
        <v>13400.892</v>
      </c>
      <c r="L29" s="36">
        <f t="shared" si="105"/>
        <v>6305.7479999999996</v>
      </c>
      <c r="M29" s="36">
        <f t="shared" si="105"/>
        <v>12645.408000000001</v>
      </c>
      <c r="N29" s="36">
        <f t="shared" si="105"/>
        <v>9043.2000000000007</v>
      </c>
      <c r="O29" s="36">
        <f t="shared" si="105"/>
        <v>7443.6840000000002</v>
      </c>
      <c r="P29" s="36">
        <f t="shared" si="105"/>
        <v>13306.691999999999</v>
      </c>
      <c r="Q29" s="36">
        <f t="shared" si="105"/>
        <v>6415.0199999999995</v>
      </c>
      <c r="R29" s="36">
        <f t="shared" si="105"/>
        <v>3952.6320000000001</v>
      </c>
      <c r="S29" s="36">
        <f t="shared" si="105"/>
        <v>9124.2119999999995</v>
      </c>
      <c r="T29" s="36">
        <f t="shared" ref="T29:Y29" si="106">1.57*12*T35</f>
        <v>9898.5360000000001</v>
      </c>
      <c r="U29" s="36">
        <f t="shared" si="106"/>
        <v>9361.5959999999995</v>
      </c>
      <c r="V29" s="36">
        <f t="shared" si="106"/>
        <v>9563.1840000000011</v>
      </c>
      <c r="W29" s="36">
        <f t="shared" si="106"/>
        <v>9719.5559999999987</v>
      </c>
      <c r="X29" s="36">
        <f t="shared" si="106"/>
        <v>9868.3919999999998</v>
      </c>
      <c r="Y29" s="36">
        <f t="shared" si="106"/>
        <v>3138.7439999999997</v>
      </c>
      <c r="Z29" s="39" t="s">
        <v>44</v>
      </c>
      <c r="AA29" s="36">
        <v>5.91</v>
      </c>
      <c r="AB29" s="36">
        <f t="shared" ref="AB29:AC29" si="107">5.91*12*AB35</f>
        <v>23155.38</v>
      </c>
      <c r="AC29" s="36">
        <f t="shared" si="107"/>
        <v>37502.495999999999</v>
      </c>
      <c r="AD29" s="36">
        <f t="shared" ref="AD29:AG29" si="108">5.91*12*AD35</f>
        <v>23098.644</v>
      </c>
      <c r="AE29" s="36">
        <f t="shared" si="108"/>
        <v>37403.207999999999</v>
      </c>
      <c r="AF29" s="36">
        <f t="shared" si="108"/>
        <v>24715.62</v>
      </c>
      <c r="AG29" s="36">
        <f t="shared" si="108"/>
        <v>23077.367999999999</v>
      </c>
      <c r="AH29" s="36">
        <f t="shared" ref="AH29:AO29" si="109">5.91*12*AH35</f>
        <v>23892.948</v>
      </c>
      <c r="AI29" s="36">
        <f t="shared" si="109"/>
        <v>23836.212000000003</v>
      </c>
      <c r="AJ29" s="36">
        <f t="shared" si="109"/>
        <v>23531.256000000001</v>
      </c>
      <c r="AK29" s="36">
        <f t="shared" si="109"/>
        <v>23609.268</v>
      </c>
      <c r="AL29" s="36">
        <f t="shared" si="109"/>
        <v>23077.367999999999</v>
      </c>
      <c r="AM29" s="36">
        <f t="shared" si="109"/>
        <v>22992.263999999999</v>
      </c>
      <c r="AN29" s="36">
        <f t="shared" si="109"/>
        <v>49253.94</v>
      </c>
      <c r="AO29" s="36">
        <f t="shared" si="109"/>
        <v>40764.815999999999</v>
      </c>
      <c r="AP29" s="36">
        <f t="shared" ref="AP29:AY29" si="110">5.91*12*AP35</f>
        <v>24509.952000000001</v>
      </c>
      <c r="AQ29" s="36">
        <f t="shared" si="110"/>
        <v>51218.424000000006</v>
      </c>
      <c r="AR29" s="36">
        <f t="shared" si="110"/>
        <v>51140.412000000004</v>
      </c>
      <c r="AS29" s="36">
        <f t="shared" si="110"/>
        <v>51516.288</v>
      </c>
      <c r="AT29" s="36">
        <f t="shared" si="110"/>
        <v>51587.207999999999</v>
      </c>
      <c r="AU29" s="36">
        <f t="shared" si="110"/>
        <v>37701.072</v>
      </c>
      <c r="AV29" s="36">
        <f t="shared" si="110"/>
        <v>37850.004000000001</v>
      </c>
      <c r="AW29" s="36">
        <f t="shared" si="110"/>
        <v>37027.332000000002</v>
      </c>
      <c r="AX29" s="36">
        <f t="shared" si="110"/>
        <v>34715.340000000004</v>
      </c>
      <c r="AY29" s="36">
        <f t="shared" si="110"/>
        <v>38034.396000000001</v>
      </c>
      <c r="AZ29" s="36">
        <f t="shared" ref="AZ29" si="111">5.91*12*AZ35</f>
        <v>39623.004000000001</v>
      </c>
    </row>
    <row r="30" spans="1:52" s="1" customFormat="1" ht="72.75" customHeight="1">
      <c r="A30" s="35" t="s">
        <v>6</v>
      </c>
      <c r="B30" s="35"/>
      <c r="C30" s="35"/>
      <c r="D30" s="35"/>
      <c r="E30" s="35"/>
      <c r="F30" s="48"/>
      <c r="G30" s="56" t="s">
        <v>5</v>
      </c>
      <c r="H30" s="36">
        <v>1.85</v>
      </c>
      <c r="I30" s="64">
        <f>1.85*12*I35</f>
        <v>3749.5800000000004</v>
      </c>
      <c r="J30" s="36">
        <f t="shared" ref="J30:S30" si="112">1.85*12*J35</f>
        <v>8700.18</v>
      </c>
      <c r="K30" s="36">
        <f t="shared" si="112"/>
        <v>15790.86</v>
      </c>
      <c r="L30" s="36">
        <f t="shared" si="112"/>
        <v>7430.3400000000011</v>
      </c>
      <c r="M30" s="36">
        <f t="shared" si="112"/>
        <v>14900.640000000003</v>
      </c>
      <c r="N30" s="36">
        <f t="shared" si="112"/>
        <v>10656.000000000002</v>
      </c>
      <c r="O30" s="36">
        <f t="shared" si="112"/>
        <v>8771.2200000000012</v>
      </c>
      <c r="P30" s="36">
        <f t="shared" si="112"/>
        <v>15679.86</v>
      </c>
      <c r="Q30" s="36">
        <f t="shared" si="112"/>
        <v>7559.1000000000013</v>
      </c>
      <c r="R30" s="36">
        <f t="shared" si="112"/>
        <v>4657.5600000000004</v>
      </c>
      <c r="S30" s="36">
        <f t="shared" si="112"/>
        <v>10751.460000000001</v>
      </c>
      <c r="T30" s="36">
        <f t="shared" ref="T30:Y30" si="113">1.85*12*T35</f>
        <v>11663.880000000001</v>
      </c>
      <c r="U30" s="36">
        <f t="shared" si="113"/>
        <v>11031.18</v>
      </c>
      <c r="V30" s="36">
        <f t="shared" si="113"/>
        <v>11268.720000000001</v>
      </c>
      <c r="W30" s="36">
        <f t="shared" si="113"/>
        <v>11452.980000000001</v>
      </c>
      <c r="X30" s="36">
        <f t="shared" si="113"/>
        <v>11628.36</v>
      </c>
      <c r="Y30" s="36">
        <f t="shared" si="113"/>
        <v>3698.5200000000004</v>
      </c>
      <c r="Z30" s="39" t="s">
        <v>5</v>
      </c>
      <c r="AA30" s="36">
        <v>1.2</v>
      </c>
      <c r="AB30" s="36">
        <f t="shared" ref="AB30:AC30" si="114">1.2*12*AB35</f>
        <v>4701.5999999999995</v>
      </c>
      <c r="AC30" s="36">
        <f t="shared" si="114"/>
        <v>7614.7199999999984</v>
      </c>
      <c r="AD30" s="36">
        <f t="shared" ref="AD30:AG30" si="115">1.2*12*AD35</f>
        <v>4690.079999999999</v>
      </c>
      <c r="AE30" s="36">
        <f t="shared" si="115"/>
        <v>7594.5599999999986</v>
      </c>
      <c r="AF30" s="36">
        <f t="shared" si="115"/>
        <v>5018.3999999999996</v>
      </c>
      <c r="AG30" s="36">
        <f t="shared" si="115"/>
        <v>4685.7599999999993</v>
      </c>
      <c r="AH30" s="36">
        <f t="shared" ref="AH30:AO30" si="116">1.2*12*AH35</f>
        <v>4851.3599999999988</v>
      </c>
      <c r="AI30" s="36">
        <f t="shared" si="116"/>
        <v>4839.84</v>
      </c>
      <c r="AJ30" s="36">
        <f t="shared" si="116"/>
        <v>4777.92</v>
      </c>
      <c r="AK30" s="36">
        <f t="shared" si="116"/>
        <v>4793.7599999999993</v>
      </c>
      <c r="AL30" s="36">
        <f t="shared" si="116"/>
        <v>4685.7599999999993</v>
      </c>
      <c r="AM30" s="36">
        <f t="shared" si="116"/>
        <v>4668.4799999999996</v>
      </c>
      <c r="AN30" s="36">
        <f t="shared" si="116"/>
        <v>10000.799999999999</v>
      </c>
      <c r="AO30" s="36">
        <f t="shared" si="116"/>
        <v>8277.119999999999</v>
      </c>
      <c r="AP30" s="36">
        <f t="shared" ref="AP30:AY30" si="117">1.2*12*AP35</f>
        <v>4976.6399999999994</v>
      </c>
      <c r="AQ30" s="36">
        <f t="shared" si="117"/>
        <v>10399.68</v>
      </c>
      <c r="AR30" s="36">
        <f t="shared" si="117"/>
        <v>10383.84</v>
      </c>
      <c r="AS30" s="36">
        <f t="shared" si="117"/>
        <v>10460.159999999998</v>
      </c>
      <c r="AT30" s="36">
        <f t="shared" si="117"/>
        <v>10474.56</v>
      </c>
      <c r="AU30" s="36">
        <f t="shared" si="117"/>
        <v>7655.04</v>
      </c>
      <c r="AV30" s="36">
        <f t="shared" si="117"/>
        <v>7685.28</v>
      </c>
      <c r="AW30" s="36">
        <f t="shared" si="117"/>
        <v>7518.24</v>
      </c>
      <c r="AX30" s="36">
        <f t="shared" si="117"/>
        <v>7048.7999999999993</v>
      </c>
      <c r="AY30" s="36">
        <f t="shared" si="117"/>
        <v>7722.7199999999984</v>
      </c>
      <c r="AZ30" s="36">
        <f t="shared" ref="AZ30" si="118">1.2*12*AZ35</f>
        <v>8045.28</v>
      </c>
    </row>
    <row r="31" spans="1:52" s="1" customFormat="1" ht="22.5">
      <c r="A31" s="35" t="s">
        <v>37</v>
      </c>
      <c r="B31" s="35"/>
      <c r="C31" s="35"/>
      <c r="D31" s="35"/>
      <c r="E31" s="35"/>
      <c r="F31" s="48"/>
      <c r="G31" s="57" t="s">
        <v>45</v>
      </c>
      <c r="H31" s="36">
        <v>2.1199999999999997</v>
      </c>
      <c r="I31" s="64">
        <f>2.12*12*I35</f>
        <v>4296.8160000000007</v>
      </c>
      <c r="J31" s="36">
        <f t="shared" ref="J31:S31" si="119">2.12*12*J35</f>
        <v>9969.9359999999997</v>
      </c>
      <c r="K31" s="36">
        <f t="shared" si="119"/>
        <v>18095.472000000002</v>
      </c>
      <c r="L31" s="36">
        <f t="shared" si="119"/>
        <v>8514.768</v>
      </c>
      <c r="M31" s="36">
        <f t="shared" si="119"/>
        <v>17075.328000000001</v>
      </c>
      <c r="N31" s="36">
        <f t="shared" si="119"/>
        <v>12211.2</v>
      </c>
      <c r="O31" s="36">
        <f t="shared" si="119"/>
        <v>10051.344000000001</v>
      </c>
      <c r="P31" s="36">
        <f t="shared" si="119"/>
        <v>17968.272000000001</v>
      </c>
      <c r="Q31" s="36">
        <f t="shared" si="119"/>
        <v>8662.32</v>
      </c>
      <c r="R31" s="36">
        <f t="shared" si="119"/>
        <v>5337.3120000000008</v>
      </c>
      <c r="S31" s="36">
        <f t="shared" si="119"/>
        <v>12320.592000000001</v>
      </c>
      <c r="T31" s="36">
        <f t="shared" ref="T31:Y31" si="120">2.12*12*T35</f>
        <v>13366.175999999999</v>
      </c>
      <c r="U31" s="36">
        <f t="shared" si="120"/>
        <v>12641.136</v>
      </c>
      <c r="V31" s="36">
        <f t="shared" si="120"/>
        <v>12913.344000000001</v>
      </c>
      <c r="W31" s="36">
        <f t="shared" si="120"/>
        <v>13124.495999999999</v>
      </c>
      <c r="X31" s="36">
        <f t="shared" si="120"/>
        <v>13325.472</v>
      </c>
      <c r="Y31" s="36">
        <f t="shared" si="120"/>
        <v>4238.3040000000001</v>
      </c>
      <c r="Z31" s="40" t="s">
        <v>45</v>
      </c>
      <c r="AA31" s="36">
        <v>1.1099999999999999</v>
      </c>
      <c r="AB31" s="36">
        <f t="shared" ref="AB31:AC31" si="121">1.11*12*AB35</f>
        <v>4348.9800000000005</v>
      </c>
      <c r="AC31" s="36">
        <f t="shared" si="121"/>
        <v>7043.616</v>
      </c>
      <c r="AD31" s="36">
        <f t="shared" ref="AD31:AG31" si="122">1.11*12*AD35</f>
        <v>4338.3239999999996</v>
      </c>
      <c r="AE31" s="36">
        <f t="shared" si="122"/>
        <v>7024.9679999999998</v>
      </c>
      <c r="AF31" s="36">
        <f t="shared" si="122"/>
        <v>4642.0200000000004</v>
      </c>
      <c r="AG31" s="36">
        <f t="shared" si="122"/>
        <v>4334.3279999999995</v>
      </c>
      <c r="AH31" s="36">
        <f t="shared" ref="AH31:AO31" si="123">1.11*12*AH35</f>
        <v>4487.5079999999998</v>
      </c>
      <c r="AI31" s="36">
        <f t="shared" si="123"/>
        <v>4476.8520000000008</v>
      </c>
      <c r="AJ31" s="36">
        <f t="shared" si="123"/>
        <v>4419.576</v>
      </c>
      <c r="AK31" s="36">
        <f t="shared" si="123"/>
        <v>4434.2280000000001</v>
      </c>
      <c r="AL31" s="36">
        <f t="shared" si="123"/>
        <v>4334.3279999999995</v>
      </c>
      <c r="AM31" s="36">
        <f t="shared" si="123"/>
        <v>4318.3440000000001</v>
      </c>
      <c r="AN31" s="36">
        <f t="shared" si="123"/>
        <v>9250.74</v>
      </c>
      <c r="AO31" s="36">
        <f t="shared" si="123"/>
        <v>7656.3359999999993</v>
      </c>
      <c r="AP31" s="36">
        <f t="shared" ref="AP31:AY31" si="124">1.11*12*AP35</f>
        <v>4603.3920000000007</v>
      </c>
      <c r="AQ31" s="36">
        <f t="shared" si="124"/>
        <v>9619.7040000000015</v>
      </c>
      <c r="AR31" s="36">
        <f t="shared" si="124"/>
        <v>9605.0519999999997</v>
      </c>
      <c r="AS31" s="36">
        <f t="shared" si="124"/>
        <v>9675.6479999999992</v>
      </c>
      <c r="AT31" s="36">
        <f t="shared" si="124"/>
        <v>9688.9680000000008</v>
      </c>
      <c r="AU31" s="36">
        <f t="shared" si="124"/>
        <v>7080.9120000000003</v>
      </c>
      <c r="AV31" s="36">
        <f t="shared" si="124"/>
        <v>7108.8840000000009</v>
      </c>
      <c r="AW31" s="36">
        <f t="shared" si="124"/>
        <v>6954.3720000000003</v>
      </c>
      <c r="AX31" s="36">
        <f t="shared" si="124"/>
        <v>6520.14</v>
      </c>
      <c r="AY31" s="36">
        <f t="shared" si="124"/>
        <v>7143.5159999999996</v>
      </c>
      <c r="AZ31" s="36">
        <f t="shared" ref="AZ31" si="125">1.11*12*AZ35</f>
        <v>7441.8840000000009</v>
      </c>
    </row>
    <row r="32" spans="1:52" s="1" customFormat="1">
      <c r="A32" s="35" t="s">
        <v>50</v>
      </c>
      <c r="B32" s="35"/>
      <c r="C32" s="35"/>
      <c r="D32" s="35"/>
      <c r="E32" s="35"/>
      <c r="F32" s="48"/>
      <c r="G32" s="55" t="s">
        <v>4</v>
      </c>
      <c r="H32" s="36">
        <v>1.36</v>
      </c>
      <c r="I32" s="64">
        <f>1.36*12*I35</f>
        <v>2756.4480000000003</v>
      </c>
      <c r="J32" s="36">
        <f t="shared" ref="J32:S32" si="126">1.36*12*J35</f>
        <v>6395.808</v>
      </c>
      <c r="K32" s="36">
        <f t="shared" si="126"/>
        <v>11608.415999999999</v>
      </c>
      <c r="L32" s="36">
        <f t="shared" si="126"/>
        <v>5462.3040000000001</v>
      </c>
      <c r="M32" s="36">
        <f t="shared" si="126"/>
        <v>10953.984</v>
      </c>
      <c r="N32" s="36">
        <f t="shared" si="126"/>
        <v>7833.6</v>
      </c>
      <c r="O32" s="36">
        <f t="shared" si="126"/>
        <v>6448.0320000000002</v>
      </c>
      <c r="P32" s="36">
        <f t="shared" si="126"/>
        <v>11526.815999999999</v>
      </c>
      <c r="Q32" s="36">
        <f t="shared" si="126"/>
        <v>5556.96</v>
      </c>
      <c r="R32" s="36">
        <f t="shared" si="126"/>
        <v>3423.9360000000001</v>
      </c>
      <c r="S32" s="36">
        <f t="shared" si="126"/>
        <v>7903.7760000000007</v>
      </c>
      <c r="T32" s="36">
        <f t="shared" ref="T32:Y32" si="127">1.36*12*T35</f>
        <v>8574.5280000000002</v>
      </c>
      <c r="U32" s="36">
        <f t="shared" si="127"/>
        <v>8109.4079999999994</v>
      </c>
      <c r="V32" s="36">
        <f t="shared" si="127"/>
        <v>8284.0320000000011</v>
      </c>
      <c r="W32" s="36">
        <f t="shared" si="127"/>
        <v>8419.4879999999994</v>
      </c>
      <c r="X32" s="36">
        <f t="shared" si="127"/>
        <v>8548.4159999999993</v>
      </c>
      <c r="Y32" s="36">
        <f t="shared" si="127"/>
        <v>2718.9119999999998</v>
      </c>
      <c r="Z32" s="36" t="s">
        <v>4</v>
      </c>
      <c r="AA32" s="36">
        <v>0.94</v>
      </c>
      <c r="AB32" s="36">
        <f t="shared" ref="AB32:AC32" si="128">0.94*12*AB35</f>
        <v>3682.9199999999996</v>
      </c>
      <c r="AC32" s="36">
        <f t="shared" si="128"/>
        <v>5964.8639999999996</v>
      </c>
      <c r="AD32" s="36">
        <f t="shared" ref="AD32:AG32" si="129">0.94*12*AD35</f>
        <v>3673.8959999999997</v>
      </c>
      <c r="AE32" s="36">
        <f t="shared" si="129"/>
        <v>5949.0719999999992</v>
      </c>
      <c r="AF32" s="36">
        <f t="shared" si="129"/>
        <v>3931.08</v>
      </c>
      <c r="AG32" s="36">
        <f t="shared" si="129"/>
        <v>3670.5119999999997</v>
      </c>
      <c r="AH32" s="36">
        <f t="shared" ref="AH32:AO32" si="130">0.94*12*AH35</f>
        <v>3800.2319999999995</v>
      </c>
      <c r="AI32" s="36">
        <f t="shared" si="130"/>
        <v>3791.2080000000001</v>
      </c>
      <c r="AJ32" s="36">
        <f t="shared" si="130"/>
        <v>3742.7039999999997</v>
      </c>
      <c r="AK32" s="36">
        <f t="shared" si="130"/>
        <v>3755.1119999999996</v>
      </c>
      <c r="AL32" s="36">
        <f t="shared" si="130"/>
        <v>3670.5119999999997</v>
      </c>
      <c r="AM32" s="36">
        <f t="shared" si="130"/>
        <v>3656.9759999999997</v>
      </c>
      <c r="AN32" s="36">
        <f t="shared" si="130"/>
        <v>7833.9599999999991</v>
      </c>
      <c r="AO32" s="36">
        <f t="shared" si="130"/>
        <v>6483.7439999999988</v>
      </c>
      <c r="AP32" s="36">
        <f t="shared" ref="AP32:AY32" si="131">0.94*12*AP35</f>
        <v>3898.3679999999999</v>
      </c>
      <c r="AQ32" s="36">
        <f t="shared" si="131"/>
        <v>8146.4160000000002</v>
      </c>
      <c r="AR32" s="36">
        <f t="shared" si="131"/>
        <v>8134.0079999999998</v>
      </c>
      <c r="AS32" s="36">
        <f t="shared" si="131"/>
        <v>8193.7919999999995</v>
      </c>
      <c r="AT32" s="36">
        <f t="shared" si="131"/>
        <v>8205.0720000000001</v>
      </c>
      <c r="AU32" s="36">
        <f t="shared" si="131"/>
        <v>5996.4480000000003</v>
      </c>
      <c r="AV32" s="36">
        <f t="shared" si="131"/>
        <v>6020.1360000000004</v>
      </c>
      <c r="AW32" s="36">
        <f t="shared" si="131"/>
        <v>5889.2879999999996</v>
      </c>
      <c r="AX32" s="36">
        <f t="shared" si="131"/>
        <v>5521.5599999999995</v>
      </c>
      <c r="AY32" s="36">
        <f t="shared" si="131"/>
        <v>6049.463999999999</v>
      </c>
      <c r="AZ32" s="36">
        <f t="shared" ref="AZ32" si="132">0.94*12*AZ35</f>
        <v>6302.1360000000004</v>
      </c>
    </row>
    <row r="33" spans="1:54" s="1" customFormat="1">
      <c r="A33" s="35" t="s">
        <v>51</v>
      </c>
      <c r="B33" s="35"/>
      <c r="C33" s="35"/>
      <c r="D33" s="35"/>
      <c r="E33" s="35"/>
      <c r="F33" s="48"/>
      <c r="G33" s="55" t="s">
        <v>8</v>
      </c>
      <c r="H33" s="36">
        <v>0.43</v>
      </c>
      <c r="I33" s="64">
        <f>0.43*12*I35</f>
        <v>871.524</v>
      </c>
      <c r="J33" s="36">
        <f t="shared" ref="J33:S33" si="133">0.43*12*J35</f>
        <v>2022.204</v>
      </c>
      <c r="K33" s="36">
        <f t="shared" si="133"/>
        <v>3670.308</v>
      </c>
      <c r="L33" s="36">
        <f t="shared" si="133"/>
        <v>1727.0519999999999</v>
      </c>
      <c r="M33" s="36">
        <f t="shared" si="133"/>
        <v>3463.3920000000003</v>
      </c>
      <c r="N33" s="36">
        <f t="shared" si="133"/>
        <v>2476.8000000000002</v>
      </c>
      <c r="O33" s="36">
        <f t="shared" si="133"/>
        <v>2038.7160000000001</v>
      </c>
      <c r="P33" s="36">
        <f t="shared" si="133"/>
        <v>3644.5079999999998</v>
      </c>
      <c r="Q33" s="36">
        <f t="shared" si="133"/>
        <v>1756.98</v>
      </c>
      <c r="R33" s="36">
        <f t="shared" si="133"/>
        <v>1082.568</v>
      </c>
      <c r="S33" s="36">
        <f t="shared" si="133"/>
        <v>2498.9880000000003</v>
      </c>
      <c r="T33" s="36">
        <f t="shared" ref="T33:Y33" si="134">0.43*12*T35</f>
        <v>2711.0639999999999</v>
      </c>
      <c r="U33" s="36">
        <f t="shared" si="134"/>
        <v>2564.0039999999999</v>
      </c>
      <c r="V33" s="36">
        <f t="shared" si="134"/>
        <v>2619.2160000000003</v>
      </c>
      <c r="W33" s="36">
        <f t="shared" si="134"/>
        <v>2662.0439999999999</v>
      </c>
      <c r="X33" s="36">
        <f t="shared" si="134"/>
        <v>2702.808</v>
      </c>
      <c r="Y33" s="36">
        <f t="shared" si="134"/>
        <v>859.65599999999995</v>
      </c>
      <c r="Z33" s="36" t="s">
        <v>8</v>
      </c>
      <c r="AA33" s="36">
        <v>0.21</v>
      </c>
      <c r="AB33" s="36">
        <f t="shared" ref="AB33:AC33" si="135">0.21*12*AB35</f>
        <v>822.78</v>
      </c>
      <c r="AC33" s="36">
        <f t="shared" si="135"/>
        <v>1332.5759999999998</v>
      </c>
      <c r="AD33" s="36">
        <f t="shared" ref="AD33:AG33" si="136">0.21*12*AD35</f>
        <v>820.76400000000001</v>
      </c>
      <c r="AE33" s="36">
        <f t="shared" si="136"/>
        <v>1329.048</v>
      </c>
      <c r="AF33" s="36">
        <f t="shared" si="136"/>
        <v>878.22</v>
      </c>
      <c r="AG33" s="36">
        <f t="shared" si="136"/>
        <v>820.00799999999992</v>
      </c>
      <c r="AH33" s="36">
        <f t="shared" ref="AH33:AO33" si="137">0.21*12*AH35</f>
        <v>848.98799999999994</v>
      </c>
      <c r="AI33" s="36">
        <f t="shared" si="137"/>
        <v>846.97200000000009</v>
      </c>
      <c r="AJ33" s="36">
        <f t="shared" si="137"/>
        <v>836.13600000000008</v>
      </c>
      <c r="AK33" s="36">
        <f t="shared" si="137"/>
        <v>838.9079999999999</v>
      </c>
      <c r="AL33" s="36">
        <f t="shared" si="137"/>
        <v>820.00799999999992</v>
      </c>
      <c r="AM33" s="36">
        <f t="shared" si="137"/>
        <v>816.98399999999992</v>
      </c>
      <c r="AN33" s="36">
        <f t="shared" si="137"/>
        <v>1750.14</v>
      </c>
      <c r="AO33" s="36">
        <f t="shared" si="137"/>
        <v>1448.4959999999999</v>
      </c>
      <c r="AP33" s="36">
        <f t="shared" ref="AP33:AY33" si="138">0.21*12*AP35</f>
        <v>870.91200000000003</v>
      </c>
      <c r="AQ33" s="36">
        <f t="shared" si="138"/>
        <v>1819.9440000000002</v>
      </c>
      <c r="AR33" s="36">
        <f t="shared" si="138"/>
        <v>1817.172</v>
      </c>
      <c r="AS33" s="36">
        <f t="shared" si="138"/>
        <v>1830.528</v>
      </c>
      <c r="AT33" s="36">
        <f t="shared" si="138"/>
        <v>1833.048</v>
      </c>
      <c r="AU33" s="36">
        <f t="shared" si="138"/>
        <v>1339.6320000000001</v>
      </c>
      <c r="AV33" s="36">
        <f t="shared" si="138"/>
        <v>1344.9240000000002</v>
      </c>
      <c r="AW33" s="36">
        <f t="shared" si="138"/>
        <v>1315.692</v>
      </c>
      <c r="AX33" s="36">
        <f t="shared" si="138"/>
        <v>1233.54</v>
      </c>
      <c r="AY33" s="36">
        <f t="shared" si="138"/>
        <v>1351.4759999999999</v>
      </c>
      <c r="AZ33" s="36">
        <f t="shared" ref="AZ33" si="139">0.21*12*AZ35</f>
        <v>1407.9240000000002</v>
      </c>
    </row>
    <row r="34" spans="1:54" s="1" customFormat="1">
      <c r="A34" s="42" t="s">
        <v>2</v>
      </c>
      <c r="B34" s="42"/>
      <c r="C34" s="42"/>
      <c r="D34" s="42"/>
      <c r="E34" s="42"/>
      <c r="F34" s="51"/>
      <c r="G34" s="58"/>
      <c r="H34" s="36"/>
      <c r="I34" s="66">
        <f>I14+I22+I28</f>
        <v>43961.292000000001</v>
      </c>
      <c r="J34" s="44">
        <f t="shared" ref="J34:S34" si="140">J14+J22+J28</f>
        <v>102003.732</v>
      </c>
      <c r="K34" s="44">
        <f t="shared" si="140"/>
        <v>185137.16399999999</v>
      </c>
      <c r="L34" s="44">
        <f t="shared" si="140"/>
        <v>87115.716</v>
      </c>
      <c r="M34" s="44">
        <f t="shared" si="140"/>
        <v>174699.93600000002</v>
      </c>
      <c r="N34" s="44">
        <f t="shared" si="140"/>
        <v>124934.40000000002</v>
      </c>
      <c r="O34" s="44">
        <f t="shared" si="140"/>
        <v>102836.62800000001</v>
      </c>
      <c r="P34" s="44">
        <f t="shared" si="140"/>
        <v>183835.76399999997</v>
      </c>
      <c r="Q34" s="44">
        <f t="shared" si="140"/>
        <v>88625.34</v>
      </c>
      <c r="R34" s="44">
        <f t="shared" si="140"/>
        <v>54606.744000000006</v>
      </c>
      <c r="S34" s="44">
        <f t="shared" si="140"/>
        <v>126053.60399999999</v>
      </c>
      <c r="T34" s="44">
        <f t="shared" ref="T34:Y34" si="141">T14+T22+T28</f>
        <v>136751.11199999999</v>
      </c>
      <c r="U34" s="44">
        <f t="shared" si="141"/>
        <v>129333.13199999998</v>
      </c>
      <c r="V34" s="44">
        <f t="shared" si="141"/>
        <v>132118.128</v>
      </c>
      <c r="W34" s="44">
        <f t="shared" si="141"/>
        <v>134278.45199999999</v>
      </c>
      <c r="X34" s="44">
        <f t="shared" si="141"/>
        <v>136334.66399999999</v>
      </c>
      <c r="Y34" s="44">
        <f t="shared" si="141"/>
        <v>43362.648000000001</v>
      </c>
      <c r="Z34" s="43"/>
      <c r="AA34" s="41"/>
      <c r="AB34" s="44">
        <f t="shared" ref="AB34:AC34" si="142">AB14+AB22+AB28</f>
        <v>85098.959999999992</v>
      </c>
      <c r="AC34" s="44">
        <f t="shared" si="142"/>
        <v>137826.432</v>
      </c>
      <c r="AD34" s="44">
        <f t="shared" ref="AD34:AG34" si="143">AD14+AD22+AD28</f>
        <v>84890.448000000004</v>
      </c>
      <c r="AE34" s="44">
        <f t="shared" si="143"/>
        <v>137461.53599999999</v>
      </c>
      <c r="AF34" s="44">
        <f t="shared" si="143"/>
        <v>90833.040000000008</v>
      </c>
      <c r="AG34" s="44">
        <f t="shared" si="143"/>
        <v>84812.255999999994</v>
      </c>
      <c r="AH34" s="44">
        <f t="shared" ref="AH34:AO34" si="144">AH14+AH22+AH28</f>
        <v>87809.61599999998</v>
      </c>
      <c r="AI34" s="44">
        <f t="shared" si="144"/>
        <v>87601.104000000007</v>
      </c>
      <c r="AJ34" s="44">
        <f t="shared" si="144"/>
        <v>86480.351999999999</v>
      </c>
      <c r="AK34" s="44">
        <f t="shared" si="144"/>
        <v>86767.056000000011</v>
      </c>
      <c r="AL34" s="44">
        <f t="shared" si="144"/>
        <v>84812.255999999994</v>
      </c>
      <c r="AM34" s="44">
        <f t="shared" si="144"/>
        <v>84499.487999999998</v>
      </c>
      <c r="AN34" s="44">
        <f t="shared" si="144"/>
        <v>181014.48</v>
      </c>
      <c r="AO34" s="44">
        <f t="shared" si="144"/>
        <v>149815.872</v>
      </c>
      <c r="AP34" s="44">
        <f t="shared" ref="AP34:AY34" si="145">AP14+AP22+AP28</f>
        <v>90077.184000000008</v>
      </c>
      <c r="AQ34" s="44">
        <f t="shared" si="145"/>
        <v>188234.20800000001</v>
      </c>
      <c r="AR34" s="44">
        <f t="shared" si="145"/>
        <v>187947.50400000002</v>
      </c>
      <c r="AS34" s="44">
        <f t="shared" si="145"/>
        <v>189328.89600000001</v>
      </c>
      <c r="AT34" s="44">
        <f t="shared" si="145"/>
        <v>189589.53599999999</v>
      </c>
      <c r="AU34" s="44">
        <f t="shared" si="145"/>
        <v>138556.22400000002</v>
      </c>
      <c r="AV34" s="44">
        <f t="shared" si="145"/>
        <v>139103.568</v>
      </c>
      <c r="AW34" s="44">
        <f t="shared" si="145"/>
        <v>136080.14400000003</v>
      </c>
      <c r="AX34" s="44">
        <f t="shared" si="145"/>
        <v>127583.28</v>
      </c>
      <c r="AY34" s="44">
        <f t="shared" si="145"/>
        <v>139781.23199999999</v>
      </c>
      <c r="AZ34" s="44">
        <f t="shared" ref="AZ34" si="146">AZ14+AZ22+AZ28</f>
        <v>145619.568</v>
      </c>
      <c r="BA34" s="17">
        <f>SUM(I34:AZ34)</f>
        <v>5127612.6960000005</v>
      </c>
      <c r="BB34" s="1">
        <f>BA34/12*0.05</f>
        <v>21365.052900000002</v>
      </c>
    </row>
    <row r="35" spans="1:54" s="16" customFormat="1">
      <c r="A35" s="42" t="s">
        <v>1</v>
      </c>
      <c r="B35" s="42"/>
      <c r="C35" s="42"/>
      <c r="D35" s="42"/>
      <c r="E35" s="42"/>
      <c r="F35" s="51"/>
      <c r="G35" s="59"/>
      <c r="H35" s="44"/>
      <c r="I35" s="67" t="s">
        <v>96</v>
      </c>
      <c r="J35" s="45" t="s">
        <v>97</v>
      </c>
      <c r="K35" s="45" t="s">
        <v>98</v>
      </c>
      <c r="L35" s="45" t="s">
        <v>99</v>
      </c>
      <c r="M35" s="45" t="s">
        <v>100</v>
      </c>
      <c r="N35" s="45" t="s">
        <v>101</v>
      </c>
      <c r="O35" s="45" t="s">
        <v>102</v>
      </c>
      <c r="P35" s="45" t="s">
        <v>103</v>
      </c>
      <c r="Q35" s="45" t="s">
        <v>104</v>
      </c>
      <c r="R35" s="45" t="s">
        <v>105</v>
      </c>
      <c r="S35" s="45" t="s">
        <v>106</v>
      </c>
      <c r="T35" s="45" t="s">
        <v>107</v>
      </c>
      <c r="U35" s="45" t="s">
        <v>108</v>
      </c>
      <c r="V35" s="45" t="s">
        <v>109</v>
      </c>
      <c r="W35" s="45" t="s">
        <v>110</v>
      </c>
      <c r="X35" s="45" t="s">
        <v>111</v>
      </c>
      <c r="Y35" s="45" t="s">
        <v>112</v>
      </c>
      <c r="Z35" s="41"/>
      <c r="AA35" s="41"/>
      <c r="AB35" s="45" t="s">
        <v>113</v>
      </c>
      <c r="AC35" s="45" t="s">
        <v>114</v>
      </c>
      <c r="AD35" s="45" t="s">
        <v>115</v>
      </c>
      <c r="AE35" s="45" t="s">
        <v>116</v>
      </c>
      <c r="AF35" s="45" t="s">
        <v>117</v>
      </c>
      <c r="AG35" s="45" t="s">
        <v>118</v>
      </c>
      <c r="AH35" s="45" t="s">
        <v>119</v>
      </c>
      <c r="AI35" s="45" t="s">
        <v>120</v>
      </c>
      <c r="AJ35" s="45" t="s">
        <v>121</v>
      </c>
      <c r="AK35" s="45" t="s">
        <v>122</v>
      </c>
      <c r="AL35" s="45" t="s">
        <v>118</v>
      </c>
      <c r="AM35" s="45" t="s">
        <v>123</v>
      </c>
      <c r="AN35" s="45" t="s">
        <v>124</v>
      </c>
      <c r="AO35" s="45" t="s">
        <v>125</v>
      </c>
      <c r="AP35" s="45" t="s">
        <v>126</v>
      </c>
      <c r="AQ35" s="45" t="s">
        <v>127</v>
      </c>
      <c r="AR35" s="45" t="s">
        <v>128</v>
      </c>
      <c r="AS35" s="45" t="s">
        <v>129</v>
      </c>
      <c r="AT35" s="45" t="s">
        <v>130</v>
      </c>
      <c r="AU35" s="45" t="s">
        <v>131</v>
      </c>
      <c r="AV35" s="45" t="s">
        <v>132</v>
      </c>
      <c r="AW35" s="45" t="s">
        <v>133</v>
      </c>
      <c r="AX35" s="45" t="s">
        <v>134</v>
      </c>
      <c r="AY35" s="45" t="s">
        <v>135</v>
      </c>
      <c r="AZ35" s="45" t="s">
        <v>136</v>
      </c>
    </row>
    <row r="36" spans="1:54" s="2" customFormat="1" ht="25.5" customHeight="1">
      <c r="A36" s="46" t="s">
        <v>49</v>
      </c>
      <c r="B36" s="46"/>
      <c r="C36" s="46"/>
      <c r="D36" s="46"/>
      <c r="E36" s="46"/>
      <c r="F36" s="52"/>
      <c r="G36" s="60"/>
      <c r="H36" s="44">
        <v>21.689999999999998</v>
      </c>
      <c r="I36" s="66">
        <f>I34/12/I35</f>
        <v>21.69</v>
      </c>
      <c r="J36" s="44">
        <f t="shared" ref="J36:S36" si="147">J34/12/J35</f>
        <v>21.69</v>
      </c>
      <c r="K36" s="44">
        <f t="shared" si="147"/>
        <v>21.69</v>
      </c>
      <c r="L36" s="44">
        <f t="shared" si="147"/>
        <v>21.69</v>
      </c>
      <c r="M36" s="44">
        <f t="shared" si="147"/>
        <v>21.69</v>
      </c>
      <c r="N36" s="44">
        <f t="shared" si="147"/>
        <v>21.690000000000005</v>
      </c>
      <c r="O36" s="44">
        <f t="shared" si="147"/>
        <v>21.69</v>
      </c>
      <c r="P36" s="44">
        <f t="shared" si="147"/>
        <v>21.689999999999998</v>
      </c>
      <c r="Q36" s="44">
        <f t="shared" si="147"/>
        <v>21.689999999999998</v>
      </c>
      <c r="R36" s="44">
        <f t="shared" si="147"/>
        <v>21.69</v>
      </c>
      <c r="S36" s="44">
        <f t="shared" si="147"/>
        <v>21.689999999999998</v>
      </c>
      <c r="T36" s="44">
        <f t="shared" ref="T36:Y36" si="148">T34/12/T35</f>
        <v>21.69</v>
      </c>
      <c r="U36" s="44">
        <f t="shared" si="148"/>
        <v>21.689999999999998</v>
      </c>
      <c r="V36" s="44">
        <f t="shared" si="148"/>
        <v>21.689999999999998</v>
      </c>
      <c r="W36" s="44">
        <f t="shared" si="148"/>
        <v>21.689999999999998</v>
      </c>
      <c r="X36" s="44">
        <f t="shared" si="148"/>
        <v>21.69</v>
      </c>
      <c r="Y36" s="44">
        <f t="shared" si="148"/>
        <v>21.69</v>
      </c>
      <c r="Z36" s="44"/>
      <c r="AA36" s="44">
        <v>21.72</v>
      </c>
      <c r="AB36" s="44">
        <f t="shared" ref="AB36:AC36" si="149">AB34/12/AB35</f>
        <v>21.719999999999995</v>
      </c>
      <c r="AC36" s="44">
        <f t="shared" si="149"/>
        <v>21.720000000000002</v>
      </c>
      <c r="AD36" s="44">
        <f t="shared" ref="AD36:AG36" si="150">AD34/12/AD35</f>
        <v>21.720000000000002</v>
      </c>
      <c r="AE36" s="44">
        <f t="shared" si="150"/>
        <v>21.72</v>
      </c>
      <c r="AF36" s="44">
        <f t="shared" si="150"/>
        <v>21.720000000000002</v>
      </c>
      <c r="AG36" s="44">
        <f t="shared" si="150"/>
        <v>21.72</v>
      </c>
      <c r="AH36" s="44">
        <f t="shared" ref="AH36:AO36" si="151">AH34/12/AH35</f>
        <v>21.719999999999995</v>
      </c>
      <c r="AI36" s="44">
        <f t="shared" si="151"/>
        <v>21.72</v>
      </c>
      <c r="AJ36" s="44">
        <f t="shared" si="151"/>
        <v>21.72</v>
      </c>
      <c r="AK36" s="44">
        <f t="shared" si="151"/>
        <v>21.720000000000002</v>
      </c>
      <c r="AL36" s="44">
        <f t="shared" si="151"/>
        <v>21.72</v>
      </c>
      <c r="AM36" s="44">
        <f t="shared" si="151"/>
        <v>21.72</v>
      </c>
      <c r="AN36" s="44">
        <f t="shared" si="151"/>
        <v>21.720000000000002</v>
      </c>
      <c r="AO36" s="44">
        <f t="shared" si="151"/>
        <v>21.720000000000002</v>
      </c>
      <c r="AP36" s="44">
        <f t="shared" ref="AP36:AY36" si="152">AP34/12/AP35</f>
        <v>21.72</v>
      </c>
      <c r="AQ36" s="44">
        <f t="shared" si="152"/>
        <v>21.72</v>
      </c>
      <c r="AR36" s="44">
        <f t="shared" si="152"/>
        <v>21.720000000000002</v>
      </c>
      <c r="AS36" s="44">
        <f t="shared" si="152"/>
        <v>21.720000000000002</v>
      </c>
      <c r="AT36" s="44">
        <f t="shared" si="152"/>
        <v>21.72</v>
      </c>
      <c r="AU36" s="44">
        <f t="shared" si="152"/>
        <v>21.72</v>
      </c>
      <c r="AV36" s="44">
        <f t="shared" si="152"/>
        <v>21.72</v>
      </c>
      <c r="AW36" s="44">
        <f t="shared" si="152"/>
        <v>21.720000000000002</v>
      </c>
      <c r="AX36" s="44">
        <f t="shared" si="152"/>
        <v>21.720000000000002</v>
      </c>
      <c r="AY36" s="44">
        <f t="shared" si="152"/>
        <v>21.720000000000002</v>
      </c>
      <c r="AZ36" s="44">
        <f t="shared" ref="AZ36" si="153">AZ34/12/AZ35</f>
        <v>21.72</v>
      </c>
    </row>
    <row r="37" spans="1:54" s="1" customFormat="1" ht="12.75" customHeight="1">
      <c r="A37" s="6"/>
      <c r="B37" s="6"/>
      <c r="C37" s="6"/>
      <c r="D37" s="6"/>
      <c r="E37" s="6"/>
      <c r="F37" s="6"/>
      <c r="G37" s="6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8"/>
      <c r="T37" s="9"/>
      <c r="U37" s="9"/>
      <c r="V37" s="9"/>
      <c r="W37" s="9"/>
      <c r="X37" s="9"/>
      <c r="Y37" s="9"/>
      <c r="Z37" s="6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</row>
    <row r="38" spans="1:54" s="1" customFormat="1" ht="12.75" hidden="1" customHeight="1">
      <c r="A38" s="6"/>
      <c r="B38" s="6"/>
      <c r="C38" s="6"/>
      <c r="D38" s="6"/>
      <c r="E38" s="6"/>
      <c r="F38" s="6"/>
      <c r="G38" s="6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8"/>
      <c r="T38" s="9"/>
      <c r="U38" s="9"/>
      <c r="V38" s="9"/>
      <c r="W38" s="9"/>
      <c r="X38" s="9"/>
      <c r="Y38" s="9"/>
      <c r="Z38" s="6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</row>
    <row r="39" spans="1:54" s="1" customFormat="1">
      <c r="A39" s="6"/>
      <c r="B39" s="6"/>
      <c r="C39" s="6"/>
      <c r="D39" s="6"/>
      <c r="E39" s="6"/>
      <c r="F39" s="6"/>
      <c r="G39" s="6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6"/>
      <c r="T39" s="9"/>
      <c r="U39" s="9"/>
      <c r="V39" s="9"/>
      <c r="W39" s="9"/>
      <c r="X39" s="9"/>
      <c r="Y39" s="9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</row>
    <row r="40" spans="1:54" s="1" customFormat="1">
      <c r="A40" s="6"/>
      <c r="B40" s="6"/>
      <c r="C40" s="6"/>
      <c r="D40" s="6"/>
      <c r="E40" s="6"/>
      <c r="F40" s="6"/>
      <c r="G40" s="6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6"/>
      <c r="T40" s="9"/>
      <c r="U40" s="9"/>
      <c r="V40" s="9"/>
      <c r="W40" s="9"/>
      <c r="X40" s="9"/>
      <c r="Y40" s="9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</row>
    <row r="41" spans="1:54" s="1" customFormat="1">
      <c r="A41" s="6" t="s">
        <v>0</v>
      </c>
      <c r="B41" s="6">
        <v>12</v>
      </c>
      <c r="C41" s="6"/>
      <c r="D41" s="6"/>
      <c r="E41" s="6"/>
      <c r="F41" s="6"/>
      <c r="G41" s="6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6"/>
      <c r="T41" s="9"/>
      <c r="U41" s="9"/>
      <c r="V41" s="9"/>
      <c r="W41" s="9"/>
      <c r="X41" s="9"/>
      <c r="Y41" s="9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</row>
    <row r="42" spans="1:54" s="1" customFormat="1">
      <c r="A42" s="6"/>
      <c r="B42" s="6"/>
      <c r="C42" s="6"/>
      <c r="D42" s="6"/>
      <c r="E42" s="6"/>
      <c r="F42" s="6"/>
      <c r="G42" s="6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6"/>
      <c r="T42" s="9"/>
      <c r="U42" s="9"/>
      <c r="V42" s="9"/>
      <c r="W42" s="9"/>
      <c r="X42" s="9"/>
      <c r="Y42" s="9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</row>
  </sheetData>
  <mergeCells count="33">
    <mergeCell ref="H7:H8"/>
    <mergeCell ref="Z7:Z8"/>
    <mergeCell ref="AA7:AA8"/>
    <mergeCell ref="A6:F8"/>
    <mergeCell ref="G7:G8"/>
    <mergeCell ref="A34:F34"/>
    <mergeCell ref="A35:F35"/>
    <mergeCell ref="A36:F36"/>
    <mergeCell ref="A28:F28"/>
    <mergeCell ref="A29:F29"/>
    <mergeCell ref="A30:F30"/>
    <mergeCell ref="A33:F33"/>
    <mergeCell ref="A31:F31"/>
    <mergeCell ref="A32:F32"/>
    <mergeCell ref="A27:F27"/>
    <mergeCell ref="A24:F24"/>
    <mergeCell ref="A16:F16"/>
    <mergeCell ref="A17:F17"/>
    <mergeCell ref="A18:F18"/>
    <mergeCell ref="A19:F19"/>
    <mergeCell ref="A20:F20"/>
    <mergeCell ref="A21:F21"/>
    <mergeCell ref="A22:F22"/>
    <mergeCell ref="A23:F23"/>
    <mergeCell ref="A25:F25"/>
    <mergeCell ref="A26:F26"/>
    <mergeCell ref="A15:F15"/>
    <mergeCell ref="A9:F9"/>
    <mergeCell ref="A10:F10"/>
    <mergeCell ref="A11:F11"/>
    <mergeCell ref="A12:F12"/>
    <mergeCell ref="A13:F13"/>
    <mergeCell ref="A14:F14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alekseevaiv2</cp:lastModifiedBy>
  <cp:lastPrinted>2015-09-30T11:49:21Z</cp:lastPrinted>
  <dcterms:created xsi:type="dcterms:W3CDTF">2013-04-24T10:34:01Z</dcterms:created>
  <dcterms:modified xsi:type="dcterms:W3CDTF">2015-09-30T12:42:16Z</dcterms:modified>
</cp:coreProperties>
</file>