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</definedName>
  </definedNames>
  <calcPr fullCalcOnLoad="1"/>
</workbook>
</file>

<file path=xl/sharedStrings.xml><?xml version="1.0" encoding="utf-8"?>
<sst xmlns="http://schemas.openxmlformats.org/spreadsheetml/2006/main" count="427" uniqueCount="122">
  <si>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</si>
  <si>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</si>
  <si>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</si>
  <si>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</si>
  <si>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</si>
  <si>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</si>
  <si>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</si>
  <si>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</si>
  <si>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</si>
  <si>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</si>
  <si>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</si>
  <si>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</si>
  <si>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</si>
  <si>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</si>
  <si>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</si>
  <si>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</si>
  <si>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</si>
  <si>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</si>
  <si>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</si>
  <si>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</si>
  <si>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</si>
  <si>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</si>
  <si>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</si>
  <si>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</si>
  <si>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</si>
  <si>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</si>
  <si>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44</t>
  </si>
  <si>
    <t>1</t>
  </si>
  <si>
    <t>54</t>
  </si>
  <si>
    <t>56</t>
  </si>
  <si>
    <t>50</t>
  </si>
  <si>
    <t>52</t>
  </si>
  <si>
    <t>0</t>
  </si>
  <si>
    <t>3</t>
  </si>
  <si>
    <t>4</t>
  </si>
  <si>
    <t>5</t>
  </si>
  <si>
    <t>28</t>
  </si>
  <si>
    <t>41</t>
  </si>
  <si>
    <t>59</t>
  </si>
  <si>
    <t>33</t>
  </si>
  <si>
    <t>42</t>
  </si>
  <si>
    <t>448,4</t>
  </si>
  <si>
    <t>Лот № 7 Исакогорский и цигломенский  территориальный округ</t>
  </si>
  <si>
    <t>ЛАХТИНСКОЕ шос.</t>
  </si>
  <si>
    <t>ЛОКОМОТИВНАЯ ул.</t>
  </si>
  <si>
    <t>127</t>
  </si>
  <si>
    <t>129</t>
  </si>
  <si>
    <t>132</t>
  </si>
  <si>
    <t>35</t>
  </si>
  <si>
    <t>37</t>
  </si>
  <si>
    <t>ДОРОЖНИКОВ ул.</t>
  </si>
  <si>
    <t>2</t>
  </si>
  <si>
    <t>134</t>
  </si>
  <si>
    <t>11</t>
  </si>
  <si>
    <t>39</t>
  </si>
  <si>
    <t>40</t>
  </si>
  <si>
    <t>41, 1</t>
  </si>
  <si>
    <t>60</t>
  </si>
  <si>
    <t>61</t>
  </si>
  <si>
    <t>62</t>
  </si>
  <si>
    <t>64</t>
  </si>
  <si>
    <t>65</t>
  </si>
  <si>
    <t>409,3</t>
  </si>
  <si>
    <t>412,4</t>
  </si>
  <si>
    <t>402,3</t>
  </si>
  <si>
    <t>499,6</t>
  </si>
  <si>
    <t>515,9</t>
  </si>
  <si>
    <t>431,4</t>
  </si>
  <si>
    <t>329,8</t>
  </si>
  <si>
    <t>519,9</t>
  </si>
  <si>
    <t>516,2</t>
  </si>
  <si>
    <t>849,1</t>
  </si>
  <si>
    <t>517,7</t>
  </si>
  <si>
    <t>492,8</t>
  </si>
  <si>
    <t>480,1</t>
  </si>
  <si>
    <t>749</t>
  </si>
  <si>
    <t>156,6</t>
  </si>
  <si>
    <t>583,6</t>
  </si>
  <si>
    <t>437,6</t>
  </si>
  <si>
    <t>446,4</t>
  </si>
  <si>
    <t>647,6</t>
  </si>
  <si>
    <t>451,8</t>
  </si>
  <si>
    <t>456,8</t>
  </si>
  <si>
    <t>447,9</t>
  </si>
  <si>
    <t>445,1</t>
  </si>
  <si>
    <t>448,6</t>
  </si>
  <si>
    <t>452,3</t>
  </si>
  <si>
    <t>466</t>
  </si>
  <si>
    <t>454,7</t>
  </si>
  <si>
    <t>452,5</t>
  </si>
  <si>
    <t>474,5</t>
  </si>
  <si>
    <t>479,8</t>
  </si>
  <si>
    <t>257</t>
  </si>
  <si>
    <t>258</t>
  </si>
  <si>
    <t>256</t>
  </si>
  <si>
    <t>395</t>
  </si>
  <si>
    <t>311</t>
  </si>
  <si>
    <t>425</t>
  </si>
  <si>
    <t>783,5</t>
  </si>
  <si>
    <t>538</t>
  </si>
  <si>
    <t>370</t>
  </si>
  <si>
    <t>450</t>
  </si>
  <si>
    <t>552</t>
  </si>
  <si>
    <t>236</t>
  </si>
  <si>
    <t>470</t>
  </si>
  <si>
    <t>319</t>
  </si>
  <si>
    <t>325</t>
  </si>
  <si>
    <t>468</t>
  </si>
  <si>
    <t>334</t>
  </si>
  <si>
    <t>448</t>
  </si>
  <si>
    <t>337</t>
  </si>
  <si>
    <t>333</t>
  </si>
  <si>
    <t>336</t>
  </si>
  <si>
    <t>378</t>
  </si>
  <si>
    <t>329</t>
  </si>
  <si>
    <t>385</t>
  </si>
  <si>
    <t>343</t>
  </si>
  <si>
    <t>362</t>
  </si>
  <si>
    <t>366</t>
  </si>
  <si>
    <t>435</t>
  </si>
  <si>
    <t>285</t>
  </si>
  <si>
    <t>421,2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</si>
</sst>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1" fillId="33" borderId="10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left" wrapText="1"/>
    </xf>
    <xf numFmtId="49" fontId="11" fillId="33" borderId="1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="88" zoomScaleNormal="88" zoomScaleSheetLayoutView="100" zoomScalePageLayoutView="34" workbookViewId="0" topLeftCell="P4">
      <selection activeCell="H31" sqref="H31"/>
    </sheetView>
  </sheetViews>
  <sheetFormatPr defaultColWidth="9.00390625" defaultRowHeight="12.75"/>
  <cols>
    <col min="1" max="1" width="29.25390625" style="6" customWidth="1"/>
    <col min="2" max="2" width="51.375" style="6" customWidth="1"/>
    <col min="3" max="34" width="10.25390625" style="6" customWidth="1"/>
    <col min="35" max="16384" width="9.125" style="6" customWidth="1"/>
  </cols>
  <sheetData>
    <row r="1" spans="2:25" ht="15.75">
      <c r="B1" s="5"/>
      <c r="C1" s="5"/>
      <c r="D1" s="5"/>
      <c r="E1" s="2"/>
      <c r="F1" s="5"/>
      <c r="G1" s="2"/>
      <c r="H1" s="42" t="s">
        <v>24</v>
      </c>
      <c r="I1" s="42"/>
      <c r="J1" s="42"/>
      <c r="K1" s="42"/>
      <c r="L1" s="9"/>
      <c r="M1" s="5"/>
      <c r="N1" s="5"/>
      <c r="O1" s="2"/>
      <c r="P1" s="9"/>
      <c r="Q1" s="5"/>
      <c r="R1" s="5"/>
      <c r="S1" s="2"/>
      <c r="T1" s="9"/>
      <c r="U1" s="5"/>
      <c r="V1" s="5"/>
      <c r="W1" s="2"/>
      <c r="X1" s="9"/>
      <c r="Y1" s="5"/>
    </row>
    <row r="2" spans="2:25" ht="15.75">
      <c r="B2" s="4"/>
      <c r="C2" s="4"/>
      <c r="D2" s="4"/>
      <c r="E2" s="2"/>
      <c r="F2" s="4"/>
      <c r="G2" s="2"/>
      <c r="H2" s="43" t="s">
        <v>25</v>
      </c>
      <c r="I2" s="43"/>
      <c r="J2" s="43"/>
      <c r="K2" s="43"/>
      <c r="L2" s="9"/>
      <c r="M2" s="4"/>
      <c r="N2" s="4"/>
      <c r="O2" s="2"/>
      <c r="P2" s="9"/>
      <c r="Q2" s="4"/>
      <c r="R2" s="4"/>
      <c r="S2" s="2"/>
      <c r="T2" s="9"/>
      <c r="U2" s="4"/>
      <c r="V2" s="4"/>
      <c r="W2" s="2"/>
      <c r="X2" s="9"/>
      <c r="Y2" s="4"/>
    </row>
    <row r="3" spans="2:25" ht="15.75">
      <c r="B3" s="4"/>
      <c r="C3" s="4"/>
      <c r="D3" s="4"/>
      <c r="E3" s="2"/>
      <c r="F3" s="4"/>
      <c r="G3" s="2"/>
      <c r="H3" s="43" t="s">
        <v>23</v>
      </c>
      <c r="I3" s="43"/>
      <c r="J3" s="43"/>
      <c r="K3" s="43"/>
      <c r="L3" s="9"/>
      <c r="M3" s="4"/>
      <c r="N3" s="4"/>
      <c r="O3" s="2"/>
      <c r="P3" s="9"/>
      <c r="Q3" s="4"/>
      <c r="R3" s="4"/>
      <c r="S3" s="2"/>
      <c r="T3" s="9"/>
      <c r="U3" s="4"/>
      <c r="V3" s="4"/>
      <c r="W3" s="2"/>
      <c r="X3" s="9"/>
      <c r="Y3" s="4"/>
    </row>
    <row r="4" spans="1:25" ht="14.25" customHeight="1">
      <c r="A4" s="7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V4" s="3"/>
      <c r="Y4" s="3"/>
    </row>
    <row r="5" spans="1:5" s="8" customFormat="1" ht="50.25" customHeight="1">
      <c r="A5" s="49" t="s">
        <v>16</v>
      </c>
      <c r="B5" s="49"/>
      <c r="C5" s="51"/>
      <c r="D5" s="51"/>
      <c r="E5" s="51"/>
    </row>
    <row r="6" spans="1:7" ht="24.75" customHeight="1">
      <c r="A6" s="50" t="s">
        <v>42</v>
      </c>
      <c r="B6" s="50"/>
      <c r="C6" s="50"/>
      <c r="D6" s="50"/>
      <c r="E6" s="50"/>
      <c r="F6" s="50"/>
      <c r="G6" s="50"/>
    </row>
    <row r="7" spans="1:34" s="12" customFormat="1" ht="47.25" customHeight="1">
      <c r="A7" s="45" t="s">
        <v>7</v>
      </c>
      <c r="B7" s="45" t="s">
        <v>8</v>
      </c>
      <c r="C7" s="52" t="s">
        <v>43</v>
      </c>
      <c r="D7" s="52" t="s">
        <v>43</v>
      </c>
      <c r="E7" s="52" t="s">
        <v>43</v>
      </c>
      <c r="F7" s="52" t="s">
        <v>44</v>
      </c>
      <c r="G7" s="52" t="s">
        <v>44</v>
      </c>
      <c r="H7" s="52" t="s">
        <v>44</v>
      </c>
      <c r="I7" s="52" t="s">
        <v>50</v>
      </c>
      <c r="J7" s="52" t="s">
        <v>50</v>
      </c>
      <c r="K7" s="52" t="s">
        <v>50</v>
      </c>
      <c r="L7" s="52" t="s">
        <v>50</v>
      </c>
      <c r="M7" s="52" t="s">
        <v>43</v>
      </c>
      <c r="N7" s="52" t="s">
        <v>44</v>
      </c>
      <c r="O7" s="52" t="s">
        <v>44</v>
      </c>
      <c r="P7" s="52" t="s">
        <v>44</v>
      </c>
      <c r="Q7" s="52" t="s">
        <v>44</v>
      </c>
      <c r="R7" s="52" t="s">
        <v>44</v>
      </c>
      <c r="S7" s="52" t="s">
        <v>44</v>
      </c>
      <c r="T7" s="52" t="s">
        <v>44</v>
      </c>
      <c r="U7" s="52" t="s">
        <v>44</v>
      </c>
      <c r="V7" s="52" t="s">
        <v>44</v>
      </c>
      <c r="W7" s="52" t="s">
        <v>44</v>
      </c>
      <c r="X7" s="52" t="s">
        <v>44</v>
      </c>
      <c r="Y7" s="52" t="s">
        <v>44</v>
      </c>
      <c r="Z7" s="52" t="s">
        <v>44</v>
      </c>
      <c r="AA7" s="52" t="s">
        <v>44</v>
      </c>
      <c r="AB7" s="52" t="s">
        <v>44</v>
      </c>
      <c r="AC7" s="52" t="s">
        <v>44</v>
      </c>
      <c r="AD7" s="52" t="s">
        <v>44</v>
      </c>
      <c r="AE7" s="52" t="s">
        <v>44</v>
      </c>
      <c r="AF7" s="52" t="s">
        <v>44</v>
      </c>
      <c r="AG7" s="52" t="s">
        <v>44</v>
      </c>
      <c r="AH7" s="52" t="s">
        <v>44</v>
      </c>
    </row>
    <row r="8" spans="1:34" s="13" customFormat="1" ht="14.25" customHeight="1">
      <c r="A8" s="46"/>
      <c r="B8" s="46"/>
      <c r="C8" s="53" t="s">
        <v>45</v>
      </c>
      <c r="D8" s="53" t="s">
        <v>46</v>
      </c>
      <c r="E8" s="53" t="s">
        <v>47</v>
      </c>
      <c r="F8" s="53" t="s">
        <v>35</v>
      </c>
      <c r="G8" s="53" t="s">
        <v>48</v>
      </c>
      <c r="H8" s="53" t="s">
        <v>49</v>
      </c>
      <c r="I8" s="53" t="s">
        <v>27</v>
      </c>
      <c r="J8" s="53" t="s">
        <v>51</v>
      </c>
      <c r="K8" s="53" t="s">
        <v>33</v>
      </c>
      <c r="L8" s="53" t="s">
        <v>34</v>
      </c>
      <c r="M8" s="53" t="s">
        <v>52</v>
      </c>
      <c r="N8" s="53" t="s">
        <v>27</v>
      </c>
      <c r="O8" s="53" t="s">
        <v>33</v>
      </c>
      <c r="P8" s="53" t="s">
        <v>53</v>
      </c>
      <c r="Q8" s="53" t="s">
        <v>36</v>
      </c>
      <c r="R8" s="53" t="s">
        <v>39</v>
      </c>
      <c r="S8" s="53" t="s">
        <v>54</v>
      </c>
      <c r="T8" s="53" t="s">
        <v>55</v>
      </c>
      <c r="U8" s="53" t="s">
        <v>37</v>
      </c>
      <c r="V8" s="53" t="s">
        <v>56</v>
      </c>
      <c r="W8" s="53" t="s">
        <v>40</v>
      </c>
      <c r="X8" s="53" t="s">
        <v>26</v>
      </c>
      <c r="Y8" s="53" t="s">
        <v>30</v>
      </c>
      <c r="Z8" s="53" t="s">
        <v>31</v>
      </c>
      <c r="AA8" s="53" t="s">
        <v>28</v>
      </c>
      <c r="AB8" s="53" t="s">
        <v>29</v>
      </c>
      <c r="AC8" s="53" t="s">
        <v>38</v>
      </c>
      <c r="AD8" s="53" t="s">
        <v>57</v>
      </c>
      <c r="AE8" s="53" t="s">
        <v>58</v>
      </c>
      <c r="AF8" s="53" t="s">
        <v>59</v>
      </c>
      <c r="AG8" s="53" t="s">
        <v>60</v>
      </c>
      <c r="AH8" s="53" t="s">
        <v>61</v>
      </c>
    </row>
    <row r="9" spans="1:34" s="13" customFormat="1" ht="14.25" customHeight="1">
      <c r="A9" s="15"/>
      <c r="B9" s="15" t="s">
        <v>9</v>
      </c>
      <c r="C9" s="41" t="s">
        <v>62</v>
      </c>
      <c r="D9" s="41" t="s">
        <v>63</v>
      </c>
      <c r="E9" s="41" t="s">
        <v>64</v>
      </c>
      <c r="F9" s="41" t="s">
        <v>65</v>
      </c>
      <c r="G9" s="41" t="s">
        <v>66</v>
      </c>
      <c r="H9" s="41" t="s">
        <v>67</v>
      </c>
      <c r="I9" s="41" t="s">
        <v>68</v>
      </c>
      <c r="J9" s="41" t="s">
        <v>69</v>
      </c>
      <c r="K9" s="41" t="s">
        <v>70</v>
      </c>
      <c r="L9" s="41" t="s">
        <v>71</v>
      </c>
      <c r="M9" s="41" t="s">
        <v>72</v>
      </c>
      <c r="N9" s="41" t="s">
        <v>73</v>
      </c>
      <c r="O9" s="41" t="s">
        <v>74</v>
      </c>
      <c r="P9" s="41" t="s">
        <v>75</v>
      </c>
      <c r="Q9" s="41" t="s">
        <v>76</v>
      </c>
      <c r="R9" s="41" t="s">
        <v>77</v>
      </c>
      <c r="S9" s="41" t="s">
        <v>78</v>
      </c>
      <c r="T9" s="41" t="s">
        <v>79</v>
      </c>
      <c r="U9" s="41" t="s">
        <v>80</v>
      </c>
      <c r="V9" s="41" t="s">
        <v>81</v>
      </c>
      <c r="W9" s="41" t="s">
        <v>82</v>
      </c>
      <c r="X9" s="41" t="s">
        <v>83</v>
      </c>
      <c r="Y9" s="41" t="s">
        <v>41</v>
      </c>
      <c r="Z9" s="41" t="s">
        <v>84</v>
      </c>
      <c r="AA9" s="41" t="s">
        <v>85</v>
      </c>
      <c r="AB9" s="41" t="s">
        <v>79</v>
      </c>
      <c r="AC9" s="41" t="s">
        <v>86</v>
      </c>
      <c r="AD9" s="41" t="s">
        <v>87</v>
      </c>
      <c r="AE9" s="41" t="s">
        <v>88</v>
      </c>
      <c r="AF9" s="41" t="s">
        <v>89</v>
      </c>
      <c r="AG9" s="41" t="s">
        <v>90</v>
      </c>
      <c r="AH9" s="41" t="s">
        <v>91</v>
      </c>
    </row>
    <row r="10" spans="1:34" s="13" customFormat="1" ht="14.25" customHeight="1">
      <c r="A10" s="15"/>
      <c r="B10" s="15" t="s">
        <v>10</v>
      </c>
      <c r="C10" s="41" t="s">
        <v>62</v>
      </c>
      <c r="D10" s="41" t="s">
        <v>63</v>
      </c>
      <c r="E10" s="41" t="s">
        <v>64</v>
      </c>
      <c r="F10" s="41" t="s">
        <v>65</v>
      </c>
      <c r="G10" s="41" t="s">
        <v>66</v>
      </c>
      <c r="H10" s="41" t="s">
        <v>67</v>
      </c>
      <c r="I10" s="41" t="s">
        <v>68</v>
      </c>
      <c r="J10" s="41" t="s">
        <v>69</v>
      </c>
      <c r="K10" s="41" t="s">
        <v>70</v>
      </c>
      <c r="L10" s="41" t="s">
        <v>71</v>
      </c>
      <c r="M10" s="41" t="s">
        <v>72</v>
      </c>
      <c r="N10" s="41" t="s">
        <v>73</v>
      </c>
      <c r="O10" s="41" t="s">
        <v>74</v>
      </c>
      <c r="P10" s="41" t="s">
        <v>75</v>
      </c>
      <c r="Q10" s="41" t="s">
        <v>76</v>
      </c>
      <c r="R10" s="41" t="s">
        <v>77</v>
      </c>
      <c r="S10" s="41" t="s">
        <v>78</v>
      </c>
      <c r="T10" s="41" t="s">
        <v>79</v>
      </c>
      <c r="U10" s="41" t="s">
        <v>80</v>
      </c>
      <c r="V10" s="41" t="s">
        <v>81</v>
      </c>
      <c r="W10" s="41" t="s">
        <v>82</v>
      </c>
      <c r="X10" s="41" t="s">
        <v>83</v>
      </c>
      <c r="Y10" s="41" t="s">
        <v>41</v>
      </c>
      <c r="Z10" s="41" t="s">
        <v>84</v>
      </c>
      <c r="AA10" s="41" t="s">
        <v>85</v>
      </c>
      <c r="AB10" s="41" t="s">
        <v>79</v>
      </c>
      <c r="AC10" s="41" t="s">
        <v>86</v>
      </c>
      <c r="AD10" s="41" t="s">
        <v>87</v>
      </c>
      <c r="AE10" s="41" t="s">
        <v>88</v>
      </c>
      <c r="AF10" s="41" t="s">
        <v>89</v>
      </c>
      <c r="AG10" s="41" t="s">
        <v>90</v>
      </c>
      <c r="AH10" s="41" t="s">
        <v>91</v>
      </c>
    </row>
    <row r="11" spans="1:34" s="8" customFormat="1" ht="12.75">
      <c r="A11" s="48" t="s">
        <v>6</v>
      </c>
      <c r="B11" s="35" t="s">
        <v>3</v>
      </c>
      <c r="C11" s="36">
        <f>C10*45%/100</f>
        <v>1.84185</v>
      </c>
      <c r="D11" s="36">
        <f>D10*45%/100</f>
        <v>1.8558</v>
      </c>
      <c r="E11" s="36">
        <f>E10*45%/100</f>
        <v>1.81035</v>
      </c>
      <c r="F11" s="36">
        <f>F10*30%/100</f>
        <v>1.4988</v>
      </c>
      <c r="G11" s="36">
        <f>G10*45%/100</f>
        <v>2.3215500000000002</v>
      </c>
      <c r="H11" s="36">
        <f>H10*45%/100</f>
        <v>1.9413</v>
      </c>
      <c r="I11" s="36">
        <f>I10*10%/100</f>
        <v>0.32980000000000004</v>
      </c>
      <c r="J11" s="36">
        <f>J10*30%/100</f>
        <v>1.5597</v>
      </c>
      <c r="K11" s="36">
        <f>K10*45%/100</f>
        <v>2.3229</v>
      </c>
      <c r="L11" s="36">
        <f>L10*45%/100</f>
        <v>3.8209500000000003</v>
      </c>
      <c r="M11" s="36">
        <f>M10*10%/100</f>
        <v>0.5177</v>
      </c>
      <c r="N11" s="36">
        <f>N10*30%/100</f>
        <v>1.4784</v>
      </c>
      <c r="O11" s="36">
        <f>O10*45%/100</f>
        <v>2.16045</v>
      </c>
      <c r="P11" s="36">
        <f>P10*45%/100</f>
        <v>3.3705000000000003</v>
      </c>
      <c r="Q11" s="36">
        <f>Q10*10%/100</f>
        <v>0.1566</v>
      </c>
      <c r="R11" s="36">
        <f>R10*30%/100</f>
        <v>1.7508000000000001</v>
      </c>
      <c r="S11" s="36">
        <f>S10*45%/100</f>
        <v>1.9692</v>
      </c>
      <c r="T11" s="36">
        <f>T10*45%/100</f>
        <v>2.0088</v>
      </c>
      <c r="U11" s="36">
        <f>U10*40%/100</f>
        <v>2.5904000000000003</v>
      </c>
      <c r="V11" s="36">
        <f>V10*30%/100</f>
        <v>1.3554</v>
      </c>
      <c r="W11" s="36">
        <f>W10*45%/100</f>
        <v>2.0556</v>
      </c>
      <c r="X11" s="36">
        <f>X10*45%/100</f>
        <v>2.01555</v>
      </c>
      <c r="Y11" s="36">
        <f>Y10*10%/100</f>
        <v>0.4484</v>
      </c>
      <c r="Z11" s="36">
        <f>Z10*45%/100</f>
        <v>2.0029500000000002</v>
      </c>
      <c r="AA11" s="36">
        <f>AA10*40%/100</f>
        <v>1.7944000000000002</v>
      </c>
      <c r="AB11" s="36">
        <f>AB10*30%/100</f>
        <v>1.3392</v>
      </c>
      <c r="AC11" s="36">
        <f>AC10*45%/100</f>
        <v>2.0353499999999998</v>
      </c>
      <c r="AD11" s="36">
        <f>AD10*45%/100</f>
        <v>2.097</v>
      </c>
      <c r="AE11" s="36">
        <f>AE10*10%/100</f>
        <v>0.4547</v>
      </c>
      <c r="AF11" s="36">
        <f>AF10*45%/100</f>
        <v>2.03625</v>
      </c>
      <c r="AG11" s="36">
        <f>AG10*40%/100</f>
        <v>1.8980000000000001</v>
      </c>
      <c r="AH11" s="36">
        <f>AH10*30%/100</f>
        <v>1.4394</v>
      </c>
    </row>
    <row r="12" spans="1:34" s="8" customFormat="1" ht="16.5" customHeight="1">
      <c r="A12" s="48"/>
      <c r="B12" s="17" t="s">
        <v>13</v>
      </c>
      <c r="C12" s="34">
        <f aca="true" t="shared" si="0" ref="C12:I12">1007.68*C11</f>
        <v>1855.995408</v>
      </c>
      <c r="D12" s="34">
        <f t="shared" si="0"/>
        <v>1870.052544</v>
      </c>
      <c r="E12" s="34">
        <f t="shared" si="0"/>
        <v>1824.2534879999998</v>
      </c>
      <c r="F12" s="34">
        <f t="shared" si="0"/>
        <v>1510.3107839999998</v>
      </c>
      <c r="G12" s="34">
        <f t="shared" si="0"/>
        <v>2339.379504</v>
      </c>
      <c r="H12" s="34">
        <f t="shared" si="0"/>
        <v>1956.2091839999998</v>
      </c>
      <c r="I12" s="34">
        <f t="shared" si="0"/>
        <v>332.33286400000003</v>
      </c>
      <c r="J12" s="34">
        <f aca="true" t="shared" si="1" ref="J12:Y12">1007.68*J11</f>
        <v>1571.678496</v>
      </c>
      <c r="K12" s="34">
        <f t="shared" si="1"/>
        <v>2340.739872</v>
      </c>
      <c r="L12" s="34">
        <f t="shared" si="1"/>
        <v>3850.294896</v>
      </c>
      <c r="M12" s="34">
        <f t="shared" si="1"/>
        <v>521.675936</v>
      </c>
      <c r="N12" s="34">
        <f t="shared" si="1"/>
        <v>1489.7541119999999</v>
      </c>
      <c r="O12" s="34">
        <f t="shared" si="1"/>
        <v>2177.0422559999997</v>
      </c>
      <c r="P12" s="34">
        <f t="shared" si="1"/>
        <v>3396.38544</v>
      </c>
      <c r="Q12" s="34">
        <f t="shared" si="1"/>
        <v>157.802688</v>
      </c>
      <c r="R12" s="34">
        <f t="shared" si="1"/>
        <v>1764.246144</v>
      </c>
      <c r="S12" s="34">
        <f t="shared" si="1"/>
        <v>1984.3234559999999</v>
      </c>
      <c r="T12" s="34">
        <f t="shared" si="1"/>
        <v>2024.2275839999998</v>
      </c>
      <c r="U12" s="34">
        <f t="shared" si="1"/>
        <v>2610.294272</v>
      </c>
      <c r="V12" s="34">
        <f t="shared" si="1"/>
        <v>1365.809472</v>
      </c>
      <c r="W12" s="34">
        <f t="shared" si="1"/>
        <v>2071.387008</v>
      </c>
      <c r="X12" s="34">
        <f t="shared" si="1"/>
        <v>2031.029424</v>
      </c>
      <c r="Y12" s="34">
        <f t="shared" si="1"/>
        <v>451.843712</v>
      </c>
      <c r="Z12" s="34">
        <f aca="true" t="shared" si="2" ref="Z12:AH12">1007.68*Z11</f>
        <v>2018.332656</v>
      </c>
      <c r="AA12" s="34">
        <f t="shared" si="2"/>
        <v>1808.180992</v>
      </c>
      <c r="AB12" s="34">
        <f t="shared" si="2"/>
        <v>1349.485056</v>
      </c>
      <c r="AC12" s="34">
        <f t="shared" si="2"/>
        <v>2050.9814879999994</v>
      </c>
      <c r="AD12" s="34">
        <f t="shared" si="2"/>
        <v>2113.1049599999997</v>
      </c>
      <c r="AE12" s="34">
        <f t="shared" si="2"/>
        <v>458.192096</v>
      </c>
      <c r="AF12" s="34">
        <f t="shared" si="2"/>
        <v>2051.8884</v>
      </c>
      <c r="AG12" s="34">
        <f t="shared" si="2"/>
        <v>1912.57664</v>
      </c>
      <c r="AH12" s="34">
        <f t="shared" si="2"/>
        <v>1450.454592</v>
      </c>
    </row>
    <row r="13" spans="1:34" s="8" customFormat="1" ht="13.5" customHeight="1">
      <c r="A13" s="48"/>
      <c r="B13" s="17" t="s">
        <v>2</v>
      </c>
      <c r="C13" s="18">
        <f aca="true" t="shared" si="3" ref="C13:I13">C12/C9/12</f>
        <v>0.37788</v>
      </c>
      <c r="D13" s="18">
        <f t="shared" si="3"/>
        <v>0.37788</v>
      </c>
      <c r="E13" s="18">
        <f t="shared" si="3"/>
        <v>0.37787999999999994</v>
      </c>
      <c r="F13" s="18">
        <f t="shared" si="3"/>
        <v>0.25192</v>
      </c>
      <c r="G13" s="18">
        <f t="shared" si="3"/>
        <v>0.37788</v>
      </c>
      <c r="H13" s="18">
        <f t="shared" si="3"/>
        <v>0.37788</v>
      </c>
      <c r="I13" s="18">
        <f t="shared" si="3"/>
        <v>0.08397333333333334</v>
      </c>
      <c r="J13" s="18">
        <f aca="true" t="shared" si="4" ref="J13:Y13">J12/J9/12</f>
        <v>0.25192</v>
      </c>
      <c r="K13" s="18">
        <f t="shared" si="4"/>
        <v>0.37788</v>
      </c>
      <c r="L13" s="18">
        <f t="shared" si="4"/>
        <v>0.37788</v>
      </c>
      <c r="M13" s="18">
        <f t="shared" si="4"/>
        <v>0.08397333333333333</v>
      </c>
      <c r="N13" s="18">
        <f t="shared" si="4"/>
        <v>0.25192</v>
      </c>
      <c r="O13" s="18">
        <f t="shared" si="4"/>
        <v>0.37787999999999994</v>
      </c>
      <c r="P13" s="18">
        <f t="shared" si="4"/>
        <v>0.37788</v>
      </c>
      <c r="Q13" s="18">
        <f t="shared" si="4"/>
        <v>0.08397333333333333</v>
      </c>
      <c r="R13" s="18">
        <f t="shared" si="4"/>
        <v>0.25192</v>
      </c>
      <c r="S13" s="18">
        <f t="shared" si="4"/>
        <v>0.37787999999999994</v>
      </c>
      <c r="T13" s="18">
        <f t="shared" si="4"/>
        <v>0.37788</v>
      </c>
      <c r="U13" s="18">
        <f t="shared" si="4"/>
        <v>0.3358933333333333</v>
      </c>
      <c r="V13" s="18">
        <f t="shared" si="4"/>
        <v>0.25192</v>
      </c>
      <c r="W13" s="18">
        <f t="shared" si="4"/>
        <v>0.37788</v>
      </c>
      <c r="X13" s="18">
        <f t="shared" si="4"/>
        <v>0.37788000000000005</v>
      </c>
      <c r="Y13" s="18">
        <f t="shared" si="4"/>
        <v>0.08397333333333333</v>
      </c>
      <c r="Z13" s="18">
        <f aca="true" t="shared" si="5" ref="Z13:AH13">Z12/Z9/12</f>
        <v>0.37788</v>
      </c>
      <c r="AA13" s="18">
        <f t="shared" si="5"/>
        <v>0.3358933333333333</v>
      </c>
      <c r="AB13" s="18">
        <f t="shared" si="5"/>
        <v>0.25192</v>
      </c>
      <c r="AC13" s="18">
        <f t="shared" si="5"/>
        <v>0.37787999999999994</v>
      </c>
      <c r="AD13" s="18">
        <f t="shared" si="5"/>
        <v>0.37787999999999994</v>
      </c>
      <c r="AE13" s="18">
        <f t="shared" si="5"/>
        <v>0.08397333333333333</v>
      </c>
      <c r="AF13" s="18">
        <f t="shared" si="5"/>
        <v>0.37788</v>
      </c>
      <c r="AG13" s="18">
        <f t="shared" si="5"/>
        <v>0.3358933333333333</v>
      </c>
      <c r="AH13" s="18">
        <f t="shared" si="5"/>
        <v>0.25192</v>
      </c>
    </row>
    <row r="14" spans="1:34" s="8" customFormat="1" ht="15" customHeight="1">
      <c r="A14" s="48"/>
      <c r="B14" s="17" t="s">
        <v>0</v>
      </c>
      <c r="C14" s="37" t="s">
        <v>14</v>
      </c>
      <c r="D14" s="37" t="s">
        <v>14</v>
      </c>
      <c r="E14" s="37" t="s">
        <v>14</v>
      </c>
      <c r="F14" s="37" t="s">
        <v>14</v>
      </c>
      <c r="G14" s="37" t="s">
        <v>14</v>
      </c>
      <c r="H14" s="37" t="s">
        <v>14</v>
      </c>
      <c r="I14" s="37" t="s">
        <v>14</v>
      </c>
      <c r="J14" s="37" t="s">
        <v>14</v>
      </c>
      <c r="K14" s="37" t="s">
        <v>14</v>
      </c>
      <c r="L14" s="37" t="s">
        <v>14</v>
      </c>
      <c r="M14" s="37" t="s">
        <v>14</v>
      </c>
      <c r="N14" s="37" t="s">
        <v>14</v>
      </c>
      <c r="O14" s="37" t="s">
        <v>14</v>
      </c>
      <c r="P14" s="37" t="s">
        <v>14</v>
      </c>
      <c r="Q14" s="37" t="s">
        <v>14</v>
      </c>
      <c r="R14" s="37" t="s">
        <v>14</v>
      </c>
      <c r="S14" s="37" t="s">
        <v>14</v>
      </c>
      <c r="T14" s="37" t="s">
        <v>14</v>
      </c>
      <c r="U14" s="37" t="s">
        <v>14</v>
      </c>
      <c r="V14" s="37" t="s">
        <v>14</v>
      </c>
      <c r="W14" s="37" t="s">
        <v>14</v>
      </c>
      <c r="X14" s="37" t="s">
        <v>14</v>
      </c>
      <c r="Y14" s="37" t="s">
        <v>14</v>
      </c>
      <c r="Z14" s="37" t="s">
        <v>14</v>
      </c>
      <c r="AA14" s="37" t="s">
        <v>14</v>
      </c>
      <c r="AB14" s="37" t="s">
        <v>14</v>
      </c>
      <c r="AC14" s="37" t="s">
        <v>14</v>
      </c>
      <c r="AD14" s="37" t="s">
        <v>14</v>
      </c>
      <c r="AE14" s="37" t="s">
        <v>14</v>
      </c>
      <c r="AF14" s="37" t="s">
        <v>14</v>
      </c>
      <c r="AG14" s="37" t="s">
        <v>14</v>
      </c>
      <c r="AH14" s="37" t="s">
        <v>14</v>
      </c>
    </row>
    <row r="15" spans="1:34" s="8" customFormat="1" ht="12.75">
      <c r="A15" s="44" t="s">
        <v>17</v>
      </c>
      <c r="B15" s="22" t="s">
        <v>4</v>
      </c>
      <c r="C15" s="38">
        <f aca="true" t="shared" si="6" ref="C15:I15">C10*10%/10</f>
        <v>4.093000000000001</v>
      </c>
      <c r="D15" s="38">
        <f t="shared" si="6"/>
        <v>4.1240000000000006</v>
      </c>
      <c r="E15" s="38">
        <f t="shared" si="6"/>
        <v>4.023000000000001</v>
      </c>
      <c r="F15" s="38">
        <f t="shared" si="6"/>
        <v>4.996</v>
      </c>
      <c r="G15" s="38">
        <f t="shared" si="6"/>
        <v>5.159000000000001</v>
      </c>
      <c r="H15" s="38">
        <f t="shared" si="6"/>
        <v>4.314</v>
      </c>
      <c r="I15" s="38">
        <f t="shared" si="6"/>
        <v>3.2980000000000005</v>
      </c>
      <c r="J15" s="38">
        <f aca="true" t="shared" si="7" ref="J15:Y15">J10*10%/10</f>
        <v>5.199</v>
      </c>
      <c r="K15" s="38">
        <f t="shared" si="7"/>
        <v>5.162000000000001</v>
      </c>
      <c r="L15" s="38">
        <f t="shared" si="7"/>
        <v>8.491000000000001</v>
      </c>
      <c r="M15" s="38">
        <f t="shared" si="7"/>
        <v>5.177000000000001</v>
      </c>
      <c r="N15" s="38">
        <f t="shared" si="7"/>
        <v>4.928</v>
      </c>
      <c r="O15" s="38">
        <f t="shared" si="7"/>
        <v>4.801</v>
      </c>
      <c r="P15" s="38">
        <f t="shared" si="7"/>
        <v>7.49</v>
      </c>
      <c r="Q15" s="38">
        <f t="shared" si="7"/>
        <v>1.566</v>
      </c>
      <c r="R15" s="38">
        <f t="shared" si="7"/>
        <v>5.836</v>
      </c>
      <c r="S15" s="38">
        <f t="shared" si="7"/>
        <v>4.376</v>
      </c>
      <c r="T15" s="38">
        <f t="shared" si="7"/>
        <v>4.464</v>
      </c>
      <c r="U15" s="38">
        <f t="shared" si="7"/>
        <v>6.476000000000001</v>
      </c>
      <c r="V15" s="38">
        <f t="shared" si="7"/>
        <v>4.518000000000001</v>
      </c>
      <c r="W15" s="38">
        <f t="shared" si="7"/>
        <v>4.5680000000000005</v>
      </c>
      <c r="X15" s="38">
        <f t="shared" si="7"/>
        <v>4.479</v>
      </c>
      <c r="Y15" s="38">
        <f t="shared" si="7"/>
        <v>4.484</v>
      </c>
      <c r="Z15" s="38">
        <f aca="true" t="shared" si="8" ref="Z15:AH15">Z10*10%/10</f>
        <v>4.4510000000000005</v>
      </c>
      <c r="AA15" s="38">
        <f t="shared" si="8"/>
        <v>4.486000000000001</v>
      </c>
      <c r="AB15" s="38">
        <f t="shared" si="8"/>
        <v>4.464</v>
      </c>
      <c r="AC15" s="38">
        <f t="shared" si="8"/>
        <v>4.523000000000001</v>
      </c>
      <c r="AD15" s="38">
        <f t="shared" si="8"/>
        <v>4.66</v>
      </c>
      <c r="AE15" s="38">
        <f t="shared" si="8"/>
        <v>4.547</v>
      </c>
      <c r="AF15" s="38">
        <f t="shared" si="8"/>
        <v>4.525</v>
      </c>
      <c r="AG15" s="38">
        <f t="shared" si="8"/>
        <v>4.745</v>
      </c>
      <c r="AH15" s="38">
        <f t="shared" si="8"/>
        <v>4.798</v>
      </c>
    </row>
    <row r="16" spans="1:34" s="8" customFormat="1" ht="12.75" customHeight="1">
      <c r="A16" s="44"/>
      <c r="B16" s="19" t="s">
        <v>13</v>
      </c>
      <c r="C16" s="20">
        <f aca="true" t="shared" si="9" ref="C16:I16">2281.73*C15</f>
        <v>9339.120890000002</v>
      </c>
      <c r="D16" s="20">
        <f t="shared" si="9"/>
        <v>9409.85452</v>
      </c>
      <c r="E16" s="21">
        <f t="shared" si="9"/>
        <v>9179.399790000001</v>
      </c>
      <c r="F16" s="20">
        <f t="shared" si="9"/>
        <v>11399.52308</v>
      </c>
      <c r="G16" s="21">
        <f t="shared" si="9"/>
        <v>11771.445070000002</v>
      </c>
      <c r="H16" s="21">
        <f t="shared" si="9"/>
        <v>9843.38322</v>
      </c>
      <c r="I16" s="20">
        <f t="shared" si="9"/>
        <v>7525.145540000001</v>
      </c>
      <c r="J16" s="20">
        <f aca="true" t="shared" si="10" ref="J16:Y16">2281.73*J15</f>
        <v>11862.71427</v>
      </c>
      <c r="K16" s="21">
        <f t="shared" si="10"/>
        <v>11778.290260000002</v>
      </c>
      <c r="L16" s="21">
        <f t="shared" si="10"/>
        <v>19374.16943</v>
      </c>
      <c r="M16" s="20">
        <f t="shared" si="10"/>
        <v>11812.516210000003</v>
      </c>
      <c r="N16" s="20">
        <f t="shared" si="10"/>
        <v>11244.36544</v>
      </c>
      <c r="O16" s="21">
        <f t="shared" si="10"/>
        <v>10954.58573</v>
      </c>
      <c r="P16" s="21">
        <f t="shared" si="10"/>
        <v>17090.1577</v>
      </c>
      <c r="Q16" s="20">
        <f t="shared" si="10"/>
        <v>3573.1891800000003</v>
      </c>
      <c r="R16" s="20">
        <f t="shared" si="10"/>
        <v>13316.176280000001</v>
      </c>
      <c r="S16" s="21">
        <f t="shared" si="10"/>
        <v>9984.850480000001</v>
      </c>
      <c r="T16" s="21">
        <f t="shared" si="10"/>
        <v>10185.642720000002</v>
      </c>
      <c r="U16" s="20">
        <f t="shared" si="10"/>
        <v>14776.483480000003</v>
      </c>
      <c r="V16" s="20">
        <f t="shared" si="10"/>
        <v>10308.856140000002</v>
      </c>
      <c r="W16" s="21">
        <f t="shared" si="10"/>
        <v>10422.942640000001</v>
      </c>
      <c r="X16" s="21">
        <f t="shared" si="10"/>
        <v>10219.86867</v>
      </c>
      <c r="Y16" s="20">
        <f t="shared" si="10"/>
        <v>10231.27732</v>
      </c>
      <c r="Z16" s="21">
        <f aca="true" t="shared" si="11" ref="Z16:AH16">2281.73*Z15</f>
        <v>10155.980230000001</v>
      </c>
      <c r="AA16" s="20">
        <f t="shared" si="11"/>
        <v>10235.840780000002</v>
      </c>
      <c r="AB16" s="20">
        <f t="shared" si="11"/>
        <v>10185.642720000002</v>
      </c>
      <c r="AC16" s="21">
        <f t="shared" si="11"/>
        <v>10320.264790000001</v>
      </c>
      <c r="AD16" s="21">
        <f t="shared" si="11"/>
        <v>10632.8618</v>
      </c>
      <c r="AE16" s="20">
        <f t="shared" si="11"/>
        <v>10375.02631</v>
      </c>
      <c r="AF16" s="21">
        <f t="shared" si="11"/>
        <v>10324.82825</v>
      </c>
      <c r="AG16" s="20">
        <f t="shared" si="11"/>
        <v>10826.80885</v>
      </c>
      <c r="AH16" s="20">
        <f t="shared" si="11"/>
        <v>10947.74054</v>
      </c>
    </row>
    <row r="17" spans="1:34" s="8" customFormat="1" ht="15.75" customHeight="1">
      <c r="A17" s="44"/>
      <c r="B17" s="19" t="s">
        <v>2</v>
      </c>
      <c r="C17" s="20">
        <f aca="true" t="shared" si="12" ref="C17:I17">C16/C9/12</f>
        <v>1.901441666666667</v>
      </c>
      <c r="D17" s="20">
        <f t="shared" si="12"/>
        <v>1.901441666666667</v>
      </c>
      <c r="E17" s="21">
        <f t="shared" si="12"/>
        <v>1.901441666666667</v>
      </c>
      <c r="F17" s="20">
        <f t="shared" si="12"/>
        <v>1.9014416666666667</v>
      </c>
      <c r="G17" s="21">
        <f t="shared" si="12"/>
        <v>1.901441666666667</v>
      </c>
      <c r="H17" s="21">
        <f t="shared" si="12"/>
        <v>1.9014416666666667</v>
      </c>
      <c r="I17" s="20">
        <f t="shared" si="12"/>
        <v>1.901441666666667</v>
      </c>
      <c r="J17" s="20">
        <f aca="true" t="shared" si="13" ref="J17:Y17">J16/J9/12</f>
        <v>1.901441666666667</v>
      </c>
      <c r="K17" s="21">
        <f t="shared" si="13"/>
        <v>1.9014416666666667</v>
      </c>
      <c r="L17" s="21">
        <f t="shared" si="13"/>
        <v>1.901441666666667</v>
      </c>
      <c r="M17" s="20">
        <f t="shared" si="13"/>
        <v>1.901441666666667</v>
      </c>
      <c r="N17" s="20">
        <f t="shared" si="13"/>
        <v>1.9014416666666667</v>
      </c>
      <c r="O17" s="21">
        <f t="shared" si="13"/>
        <v>1.9014416666666667</v>
      </c>
      <c r="P17" s="21">
        <f t="shared" si="13"/>
        <v>1.9014416666666667</v>
      </c>
      <c r="Q17" s="20">
        <f t="shared" si="13"/>
        <v>1.901441666666667</v>
      </c>
      <c r="R17" s="20">
        <f t="shared" si="13"/>
        <v>1.901441666666667</v>
      </c>
      <c r="S17" s="21">
        <f t="shared" si="13"/>
        <v>1.9014416666666667</v>
      </c>
      <c r="T17" s="21">
        <f t="shared" si="13"/>
        <v>1.9014416666666671</v>
      </c>
      <c r="U17" s="20">
        <f t="shared" si="13"/>
        <v>1.901441666666667</v>
      </c>
      <c r="V17" s="20">
        <f t="shared" si="13"/>
        <v>1.901441666666667</v>
      </c>
      <c r="W17" s="21">
        <f t="shared" si="13"/>
        <v>1.901441666666667</v>
      </c>
      <c r="X17" s="21">
        <f t="shared" si="13"/>
        <v>1.9014416666666667</v>
      </c>
      <c r="Y17" s="20">
        <f t="shared" si="13"/>
        <v>1.9014416666666667</v>
      </c>
      <c r="Z17" s="21">
        <f aca="true" t="shared" si="14" ref="Z17:AH17">Z16/Z9/12</f>
        <v>1.9014416666666667</v>
      </c>
      <c r="AA17" s="20">
        <f t="shared" si="14"/>
        <v>1.901441666666667</v>
      </c>
      <c r="AB17" s="20">
        <f t="shared" si="14"/>
        <v>1.9014416666666671</v>
      </c>
      <c r="AC17" s="21">
        <f t="shared" si="14"/>
        <v>1.901441666666667</v>
      </c>
      <c r="AD17" s="21">
        <f t="shared" si="14"/>
        <v>1.901441666666667</v>
      </c>
      <c r="AE17" s="20">
        <f t="shared" si="14"/>
        <v>1.9014416666666667</v>
      </c>
      <c r="AF17" s="21">
        <f t="shared" si="14"/>
        <v>1.9014416666666667</v>
      </c>
      <c r="AG17" s="20">
        <f t="shared" si="14"/>
        <v>1.9014416666666667</v>
      </c>
      <c r="AH17" s="20">
        <f t="shared" si="14"/>
        <v>1.9014416666666667</v>
      </c>
    </row>
    <row r="18" spans="1:34" s="8" customFormat="1" ht="13.5" customHeight="1">
      <c r="A18" s="44"/>
      <c r="B18" s="17" t="s">
        <v>0</v>
      </c>
      <c r="C18" s="37" t="s">
        <v>14</v>
      </c>
      <c r="D18" s="37" t="s">
        <v>14</v>
      </c>
      <c r="E18" s="37" t="s">
        <v>14</v>
      </c>
      <c r="F18" s="37" t="s">
        <v>14</v>
      </c>
      <c r="G18" s="37" t="s">
        <v>14</v>
      </c>
      <c r="H18" s="37" t="s">
        <v>14</v>
      </c>
      <c r="I18" s="37" t="s">
        <v>14</v>
      </c>
      <c r="J18" s="37" t="s">
        <v>14</v>
      </c>
      <c r="K18" s="37" t="s">
        <v>14</v>
      </c>
      <c r="L18" s="37" t="s">
        <v>14</v>
      </c>
      <c r="M18" s="37" t="s">
        <v>14</v>
      </c>
      <c r="N18" s="37" t="s">
        <v>14</v>
      </c>
      <c r="O18" s="37" t="s">
        <v>14</v>
      </c>
      <c r="P18" s="37" t="s">
        <v>14</v>
      </c>
      <c r="Q18" s="37" t="s">
        <v>14</v>
      </c>
      <c r="R18" s="37" t="s">
        <v>14</v>
      </c>
      <c r="S18" s="37" t="s">
        <v>14</v>
      </c>
      <c r="T18" s="37" t="s">
        <v>14</v>
      </c>
      <c r="U18" s="37" t="s">
        <v>14</v>
      </c>
      <c r="V18" s="37" t="s">
        <v>14</v>
      </c>
      <c r="W18" s="37" t="s">
        <v>14</v>
      </c>
      <c r="X18" s="37" t="s">
        <v>14</v>
      </c>
      <c r="Y18" s="37" t="s">
        <v>14</v>
      </c>
      <c r="Z18" s="37" t="s">
        <v>14</v>
      </c>
      <c r="AA18" s="37" t="s">
        <v>14</v>
      </c>
      <c r="AB18" s="37" t="s">
        <v>14</v>
      </c>
      <c r="AC18" s="37" t="s">
        <v>14</v>
      </c>
      <c r="AD18" s="37" t="s">
        <v>14</v>
      </c>
      <c r="AE18" s="37" t="s">
        <v>14</v>
      </c>
      <c r="AF18" s="37" t="s">
        <v>14</v>
      </c>
      <c r="AG18" s="37" t="s">
        <v>14</v>
      </c>
      <c r="AH18" s="37" t="s">
        <v>14</v>
      </c>
    </row>
    <row r="19" spans="1:34" s="8" customFormat="1" ht="15" customHeight="1">
      <c r="A19" s="44" t="s">
        <v>18</v>
      </c>
      <c r="B19" s="39" t="s">
        <v>11</v>
      </c>
      <c r="C19" s="41" t="s">
        <v>92</v>
      </c>
      <c r="D19" s="41" t="s">
        <v>93</v>
      </c>
      <c r="E19" s="41" t="s">
        <v>94</v>
      </c>
      <c r="F19" s="41" t="s">
        <v>95</v>
      </c>
      <c r="G19" s="41" t="s">
        <v>119</v>
      </c>
      <c r="H19" s="41" t="s">
        <v>96</v>
      </c>
      <c r="I19" s="41" t="s">
        <v>120</v>
      </c>
      <c r="J19" s="41" t="s">
        <v>97</v>
      </c>
      <c r="K19" s="41" t="s">
        <v>121</v>
      </c>
      <c r="L19" s="41" t="s">
        <v>98</v>
      </c>
      <c r="M19" s="41" t="s">
        <v>99</v>
      </c>
      <c r="N19" s="41" t="s">
        <v>100</v>
      </c>
      <c r="O19" s="41" t="s">
        <v>101</v>
      </c>
      <c r="P19" s="41" t="s">
        <v>102</v>
      </c>
      <c r="Q19" s="41" t="s">
        <v>103</v>
      </c>
      <c r="R19" s="41" t="s">
        <v>104</v>
      </c>
      <c r="S19" s="41" t="s">
        <v>105</v>
      </c>
      <c r="T19" s="41" t="s">
        <v>106</v>
      </c>
      <c r="U19" s="41" t="s">
        <v>107</v>
      </c>
      <c r="V19" s="41" t="s">
        <v>108</v>
      </c>
      <c r="W19" s="41" t="s">
        <v>109</v>
      </c>
      <c r="X19" s="41" t="s">
        <v>110</v>
      </c>
      <c r="Y19" s="41" t="s">
        <v>111</v>
      </c>
      <c r="Z19" s="41" t="s">
        <v>112</v>
      </c>
      <c r="AA19" s="41" t="s">
        <v>112</v>
      </c>
      <c r="AB19" s="41" t="s">
        <v>113</v>
      </c>
      <c r="AC19" s="41" t="s">
        <v>114</v>
      </c>
      <c r="AD19" s="41" t="s">
        <v>115</v>
      </c>
      <c r="AE19" s="41" t="s">
        <v>116</v>
      </c>
      <c r="AF19" s="41" t="s">
        <v>116</v>
      </c>
      <c r="AG19" s="41" t="s">
        <v>117</v>
      </c>
      <c r="AH19" s="41" t="s">
        <v>118</v>
      </c>
    </row>
    <row r="20" spans="1:34" s="8" customFormat="1" ht="12.75">
      <c r="A20" s="44"/>
      <c r="B20" s="22" t="s">
        <v>4</v>
      </c>
      <c r="C20" s="21">
        <f>C19*0.121</f>
        <v>31.096999999999998</v>
      </c>
      <c r="D20" s="21">
        <f>D19*0.12</f>
        <v>30.959999999999997</v>
      </c>
      <c r="E20" s="21">
        <f>E19*0.12</f>
        <v>30.72</v>
      </c>
      <c r="F20" s="21">
        <f>F19*0.1</f>
        <v>39.5</v>
      </c>
      <c r="G20" s="21">
        <f>G19*0.1</f>
        <v>43.5</v>
      </c>
      <c r="H20" s="21">
        <f>H19*0.11</f>
        <v>34.21</v>
      </c>
      <c r="I20" s="21">
        <f>I19*0.1</f>
        <v>28.5</v>
      </c>
      <c r="J20" s="21">
        <f>J19*0.1</f>
        <v>42.5</v>
      </c>
      <c r="K20" s="21">
        <f>K19*0.1</f>
        <v>42.120000000000005</v>
      </c>
      <c r="L20" s="21">
        <f>L19*0.09</f>
        <v>70.515</v>
      </c>
      <c r="M20" s="21">
        <f>M19*0.1</f>
        <v>53.800000000000004</v>
      </c>
      <c r="N20" s="21">
        <f>N19*0.11</f>
        <v>40.7</v>
      </c>
      <c r="O20" s="21">
        <f>O19*0.1</f>
        <v>45</v>
      </c>
      <c r="P20" s="21">
        <f>P19*0.1</f>
        <v>55.2</v>
      </c>
      <c r="Q20" s="21">
        <f>Q19*0.06</f>
        <v>14.16</v>
      </c>
      <c r="R20" s="21">
        <f>R19*0.11</f>
        <v>51.7</v>
      </c>
      <c r="S20" s="21">
        <f>S19*0.1</f>
        <v>31.900000000000002</v>
      </c>
      <c r="T20" s="21">
        <f>T19*0.1</f>
        <v>32.5</v>
      </c>
      <c r="U20" s="21">
        <f>U19*0.11</f>
        <v>51.48</v>
      </c>
      <c r="V20" s="21">
        <f>V19*0.11</f>
        <v>36.74</v>
      </c>
      <c r="W20" s="21">
        <f>W19*0.1</f>
        <v>44.800000000000004</v>
      </c>
      <c r="X20" s="21">
        <f>X19*0.1</f>
        <v>33.7</v>
      </c>
      <c r="Y20" s="21">
        <f>Y19*0.11</f>
        <v>36.63</v>
      </c>
      <c r="Z20" s="21">
        <f>Z19*0.1</f>
        <v>33.6</v>
      </c>
      <c r="AA20" s="21">
        <f>AA19*0.1</f>
        <v>33.6</v>
      </c>
      <c r="AB20" s="21">
        <f>AB19*0.1</f>
        <v>37.800000000000004</v>
      </c>
      <c r="AC20" s="21">
        <f>AC19*0.1</f>
        <v>32.9</v>
      </c>
      <c r="AD20" s="21">
        <f>AD19*0.1</f>
        <v>38.5</v>
      </c>
      <c r="AE20" s="21">
        <f>AE19*0.11</f>
        <v>37.73</v>
      </c>
      <c r="AF20" s="21">
        <f>AF19*0.1</f>
        <v>34.300000000000004</v>
      </c>
      <c r="AG20" s="21">
        <f>AG19*0.1</f>
        <v>36.2</v>
      </c>
      <c r="AH20" s="21">
        <f>AH19*0.1</f>
        <v>36.6</v>
      </c>
    </row>
    <row r="21" spans="1:34" s="8" customFormat="1" ht="13.5" customHeight="1">
      <c r="A21" s="44"/>
      <c r="B21" s="19" t="s">
        <v>13</v>
      </c>
      <c r="C21" s="23">
        <f aca="true" t="shared" si="15" ref="C21:I21">445.14*C20</f>
        <v>13842.518579999998</v>
      </c>
      <c r="D21" s="23">
        <f t="shared" si="15"/>
        <v>13781.534399999999</v>
      </c>
      <c r="E21" s="21">
        <f t="shared" si="15"/>
        <v>13674.700799999999</v>
      </c>
      <c r="F21" s="23">
        <f t="shared" si="15"/>
        <v>17583.03</v>
      </c>
      <c r="G21" s="21">
        <f t="shared" si="15"/>
        <v>19363.59</v>
      </c>
      <c r="H21" s="21">
        <f t="shared" si="15"/>
        <v>15228.2394</v>
      </c>
      <c r="I21" s="23">
        <f t="shared" si="15"/>
        <v>12686.49</v>
      </c>
      <c r="J21" s="23">
        <f aca="true" t="shared" si="16" ref="J21:Y21">445.14*J20</f>
        <v>18918.45</v>
      </c>
      <c r="K21" s="21">
        <f t="shared" si="16"/>
        <v>18749.2968</v>
      </c>
      <c r="L21" s="21">
        <f t="shared" si="16"/>
        <v>31389.0471</v>
      </c>
      <c r="M21" s="23">
        <f t="shared" si="16"/>
        <v>23948.532000000003</v>
      </c>
      <c r="N21" s="23">
        <f t="shared" si="16"/>
        <v>18117.198</v>
      </c>
      <c r="O21" s="21">
        <f t="shared" si="16"/>
        <v>20031.3</v>
      </c>
      <c r="P21" s="21">
        <f t="shared" si="16"/>
        <v>24571.728</v>
      </c>
      <c r="Q21" s="23">
        <f t="shared" si="16"/>
        <v>6303.1824</v>
      </c>
      <c r="R21" s="23">
        <f t="shared" si="16"/>
        <v>23013.738</v>
      </c>
      <c r="S21" s="21">
        <f t="shared" si="16"/>
        <v>14199.966</v>
      </c>
      <c r="T21" s="21">
        <f t="shared" si="16"/>
        <v>14467.05</v>
      </c>
      <c r="U21" s="23">
        <f t="shared" si="16"/>
        <v>22915.8072</v>
      </c>
      <c r="V21" s="23">
        <f t="shared" si="16"/>
        <v>16354.4436</v>
      </c>
      <c r="W21" s="21">
        <f t="shared" si="16"/>
        <v>19942.272</v>
      </c>
      <c r="X21" s="21">
        <f t="shared" si="16"/>
        <v>15001.218</v>
      </c>
      <c r="Y21" s="23">
        <f t="shared" si="16"/>
        <v>16305.478200000001</v>
      </c>
      <c r="Z21" s="21">
        <f aca="true" t="shared" si="17" ref="Z21:AH21">445.14*Z20</f>
        <v>14956.704</v>
      </c>
      <c r="AA21" s="23">
        <f t="shared" si="17"/>
        <v>14956.704</v>
      </c>
      <c r="AB21" s="23">
        <f t="shared" si="17"/>
        <v>16826.292</v>
      </c>
      <c r="AC21" s="21">
        <f t="shared" si="17"/>
        <v>14645.106</v>
      </c>
      <c r="AD21" s="21">
        <f t="shared" si="17"/>
        <v>17137.89</v>
      </c>
      <c r="AE21" s="23">
        <f t="shared" si="17"/>
        <v>16795.132199999996</v>
      </c>
      <c r="AF21" s="21">
        <f t="shared" si="17"/>
        <v>15268.302000000001</v>
      </c>
      <c r="AG21" s="23">
        <f t="shared" si="17"/>
        <v>16114.068000000001</v>
      </c>
      <c r="AH21" s="23">
        <f t="shared" si="17"/>
        <v>16292.124</v>
      </c>
    </row>
    <row r="22" spans="1:34" s="8" customFormat="1" ht="16.5" customHeight="1">
      <c r="A22" s="44"/>
      <c r="B22" s="19" t="s">
        <v>2</v>
      </c>
      <c r="C22" s="20">
        <f aca="true" t="shared" si="18" ref="C22:I22">C21/C9/12</f>
        <v>2.8183318226239913</v>
      </c>
      <c r="D22" s="20">
        <f t="shared" si="18"/>
        <v>2.784823472356935</v>
      </c>
      <c r="E22" s="21">
        <f t="shared" si="18"/>
        <v>2.832608501118568</v>
      </c>
      <c r="F22" s="20">
        <f t="shared" si="18"/>
        <v>2.9328512810248193</v>
      </c>
      <c r="G22" s="21">
        <f t="shared" si="18"/>
        <v>3.127800930412871</v>
      </c>
      <c r="H22" s="21">
        <f t="shared" si="18"/>
        <v>2.9416317802503475</v>
      </c>
      <c r="I22" s="20">
        <f t="shared" si="18"/>
        <v>3.205601879927228</v>
      </c>
      <c r="J22" s="20">
        <f aca="true" t="shared" si="19" ref="J22:Y22">J21/J9/12</f>
        <v>3.032386035776111</v>
      </c>
      <c r="K22" s="21">
        <f t="shared" si="19"/>
        <v>3.026814025571484</v>
      </c>
      <c r="L22" s="21">
        <f t="shared" si="19"/>
        <v>3.0806193911200093</v>
      </c>
      <c r="M22" s="20">
        <f t="shared" si="19"/>
        <v>3.854956538535832</v>
      </c>
      <c r="N22" s="20">
        <f t="shared" si="19"/>
        <v>3.0636495535714285</v>
      </c>
      <c r="O22" s="21">
        <f t="shared" si="19"/>
        <v>3.4769318891897516</v>
      </c>
      <c r="P22" s="21">
        <f t="shared" si="19"/>
        <v>2.733837116154873</v>
      </c>
      <c r="Q22" s="20">
        <f t="shared" si="19"/>
        <v>3.354183908045977</v>
      </c>
      <c r="R22" s="20">
        <f t="shared" si="19"/>
        <v>3.2861746058944483</v>
      </c>
      <c r="S22" s="21">
        <f t="shared" si="19"/>
        <v>2.704137340036563</v>
      </c>
      <c r="T22" s="21">
        <f t="shared" si="19"/>
        <v>2.7006888440860215</v>
      </c>
      <c r="U22" s="20">
        <f t="shared" si="19"/>
        <v>2.948811920938851</v>
      </c>
      <c r="V22" s="20">
        <f t="shared" si="19"/>
        <v>3.016534528552457</v>
      </c>
      <c r="W22" s="21">
        <f t="shared" si="19"/>
        <v>3.6380385288966726</v>
      </c>
      <c r="X22" s="21">
        <f t="shared" si="19"/>
        <v>2.7910281312793033</v>
      </c>
      <c r="Y22" s="20">
        <f t="shared" si="19"/>
        <v>3.030307426404996</v>
      </c>
      <c r="Z22" s="21">
        <f aca="true" t="shared" si="20" ref="Z22:AH22">Z21/Z9/12</f>
        <v>2.80025162884745</v>
      </c>
      <c r="AA22" s="20">
        <f t="shared" si="20"/>
        <v>2.778403923316986</v>
      </c>
      <c r="AB22" s="20">
        <f t="shared" si="20"/>
        <v>3.141108870967742</v>
      </c>
      <c r="AC22" s="21">
        <f t="shared" si="20"/>
        <v>2.69826553172673</v>
      </c>
      <c r="AD22" s="21">
        <f t="shared" si="20"/>
        <v>3.064715665236051</v>
      </c>
      <c r="AE22" s="20">
        <f t="shared" si="20"/>
        <v>3.0780610292500543</v>
      </c>
      <c r="AF22" s="21">
        <f t="shared" si="20"/>
        <v>2.811841988950276</v>
      </c>
      <c r="AG22" s="20">
        <f t="shared" si="20"/>
        <v>2.8300084299262385</v>
      </c>
      <c r="AH22" s="20">
        <f t="shared" si="20"/>
        <v>2.829672780325135</v>
      </c>
    </row>
    <row r="23" spans="1:34" s="8" customFormat="1" ht="17.25" customHeight="1">
      <c r="A23" s="44"/>
      <c r="B23" s="17" t="s">
        <v>0</v>
      </c>
      <c r="C23" s="37" t="s">
        <v>14</v>
      </c>
      <c r="D23" s="37" t="s">
        <v>14</v>
      </c>
      <c r="E23" s="37" t="s">
        <v>14</v>
      </c>
      <c r="F23" s="37" t="s">
        <v>14</v>
      </c>
      <c r="G23" s="37" t="s">
        <v>14</v>
      </c>
      <c r="H23" s="37" t="s">
        <v>14</v>
      </c>
      <c r="I23" s="37" t="s">
        <v>14</v>
      </c>
      <c r="J23" s="37" t="s">
        <v>14</v>
      </c>
      <c r="K23" s="37" t="s">
        <v>14</v>
      </c>
      <c r="L23" s="37" t="s">
        <v>14</v>
      </c>
      <c r="M23" s="37" t="s">
        <v>14</v>
      </c>
      <c r="N23" s="37" t="s">
        <v>14</v>
      </c>
      <c r="O23" s="37" t="s">
        <v>14</v>
      </c>
      <c r="P23" s="37" t="s">
        <v>14</v>
      </c>
      <c r="Q23" s="37" t="s">
        <v>14</v>
      </c>
      <c r="R23" s="37" t="s">
        <v>14</v>
      </c>
      <c r="S23" s="37" t="s">
        <v>14</v>
      </c>
      <c r="T23" s="37" t="s">
        <v>14</v>
      </c>
      <c r="U23" s="37" t="s">
        <v>14</v>
      </c>
      <c r="V23" s="37" t="s">
        <v>14</v>
      </c>
      <c r="W23" s="37" t="s">
        <v>14</v>
      </c>
      <c r="X23" s="37" t="s">
        <v>14</v>
      </c>
      <c r="Y23" s="37" t="s">
        <v>14</v>
      </c>
      <c r="Z23" s="37" t="s">
        <v>14</v>
      </c>
      <c r="AA23" s="37" t="s">
        <v>14</v>
      </c>
      <c r="AB23" s="37" t="s">
        <v>14</v>
      </c>
      <c r="AC23" s="37" t="s">
        <v>14</v>
      </c>
      <c r="AD23" s="37" t="s">
        <v>14</v>
      </c>
      <c r="AE23" s="37" t="s">
        <v>14</v>
      </c>
      <c r="AF23" s="37" t="s">
        <v>14</v>
      </c>
      <c r="AG23" s="37" t="s">
        <v>14</v>
      </c>
      <c r="AH23" s="37" t="s">
        <v>14</v>
      </c>
    </row>
    <row r="24" spans="1:34" s="8" customFormat="1" ht="12.75">
      <c r="A24" s="48" t="s">
        <v>19</v>
      </c>
      <c r="B24" s="35" t="s">
        <v>4</v>
      </c>
      <c r="C24" s="24">
        <f aca="true" t="shared" si="21" ref="C24:H24">C10*0.25%</f>
        <v>1.02325</v>
      </c>
      <c r="D24" s="24">
        <f t="shared" si="21"/>
        <v>1.031</v>
      </c>
      <c r="E24" s="24">
        <f t="shared" si="21"/>
        <v>1.0057500000000001</v>
      </c>
      <c r="F24" s="24">
        <f t="shared" si="21"/>
        <v>1.249</v>
      </c>
      <c r="G24" s="24">
        <f t="shared" si="21"/>
        <v>1.28975</v>
      </c>
      <c r="H24" s="24">
        <f t="shared" si="21"/>
        <v>1.0785</v>
      </c>
      <c r="I24" s="24">
        <f>I10*0.1%</f>
        <v>0.32980000000000004</v>
      </c>
      <c r="J24" s="24">
        <f>J10*0.25%</f>
        <v>1.29975</v>
      </c>
      <c r="K24" s="24">
        <f>K10*0.25%</f>
        <v>1.2905000000000002</v>
      </c>
      <c r="L24" s="24">
        <f>L10*0.25%</f>
        <v>2.12275</v>
      </c>
      <c r="M24" s="24">
        <f>M10*0.1%</f>
        <v>0.5177</v>
      </c>
      <c r="N24" s="24">
        <f>N10*0.25%</f>
        <v>1.232</v>
      </c>
      <c r="O24" s="24">
        <f>O10*0.25%</f>
        <v>1.20025</v>
      </c>
      <c r="P24" s="24">
        <f>P10*0.25%</f>
        <v>1.8725</v>
      </c>
      <c r="Q24" s="24">
        <f>Q10*0.1%</f>
        <v>0.1566</v>
      </c>
      <c r="R24" s="24">
        <f>R10*0.25%</f>
        <v>1.459</v>
      </c>
      <c r="S24" s="24">
        <f>S10*0.25%</f>
        <v>1.094</v>
      </c>
      <c r="T24" s="24">
        <f>T10*0.25%</f>
        <v>1.1159999999999999</v>
      </c>
      <c r="U24" s="24">
        <f>U10*0.1%</f>
        <v>0.6476000000000001</v>
      </c>
      <c r="V24" s="24">
        <f>V10*0.25%</f>
        <v>1.1295</v>
      </c>
      <c r="W24" s="24">
        <f>W10*0.25%</f>
        <v>1.1420000000000001</v>
      </c>
      <c r="X24" s="24">
        <f>X10*0.25%</f>
        <v>1.11975</v>
      </c>
      <c r="Y24" s="24">
        <f>Y10*0.1%</f>
        <v>0.44839999999999997</v>
      </c>
      <c r="Z24" s="24">
        <f>Z10*0.25%</f>
        <v>1.1127500000000001</v>
      </c>
      <c r="AA24" s="24">
        <f>AA10*0.1%</f>
        <v>0.44860000000000005</v>
      </c>
      <c r="AB24" s="24">
        <f>AB10*0.25%</f>
        <v>1.1159999999999999</v>
      </c>
      <c r="AC24" s="24">
        <f>AC10*0.25%</f>
        <v>1.1307500000000001</v>
      </c>
      <c r="AD24" s="24">
        <f>AD10*0.25%</f>
        <v>1.165</v>
      </c>
      <c r="AE24" s="24">
        <f>AE10*0.1%</f>
        <v>0.4547</v>
      </c>
      <c r="AF24" s="24">
        <f>AF10*0.25%</f>
        <v>1.13125</v>
      </c>
      <c r="AG24" s="24">
        <f>AG10*0.1%</f>
        <v>0.47450000000000003</v>
      </c>
      <c r="AH24" s="24">
        <f>AH10*0.25%</f>
        <v>1.1995</v>
      </c>
    </row>
    <row r="25" spans="1:34" s="8" customFormat="1" ht="16.5" customHeight="1">
      <c r="A25" s="48"/>
      <c r="B25" s="17" t="s">
        <v>13</v>
      </c>
      <c r="C25" s="24">
        <f aca="true" t="shared" si="22" ref="C25:I25">71.18*C24</f>
        <v>72.834935</v>
      </c>
      <c r="D25" s="24">
        <f t="shared" si="22"/>
        <v>73.38658</v>
      </c>
      <c r="E25" s="24">
        <f t="shared" si="22"/>
        <v>71.58928500000002</v>
      </c>
      <c r="F25" s="24">
        <f t="shared" si="22"/>
        <v>88.90382000000001</v>
      </c>
      <c r="G25" s="24">
        <f t="shared" si="22"/>
        <v>91.804405</v>
      </c>
      <c r="H25" s="24">
        <f t="shared" si="22"/>
        <v>76.76763000000001</v>
      </c>
      <c r="I25" s="24">
        <f t="shared" si="22"/>
        <v>23.475164000000007</v>
      </c>
      <c r="J25" s="24">
        <f aca="true" t="shared" si="23" ref="J25:Y25">71.18*J24</f>
        <v>92.516205</v>
      </c>
      <c r="K25" s="24">
        <f t="shared" si="23"/>
        <v>91.85779000000002</v>
      </c>
      <c r="L25" s="24">
        <f t="shared" si="23"/>
        <v>151.09734500000002</v>
      </c>
      <c r="M25" s="24">
        <f t="shared" si="23"/>
        <v>36.849886000000005</v>
      </c>
      <c r="N25" s="24">
        <f t="shared" si="23"/>
        <v>87.69376000000001</v>
      </c>
      <c r="O25" s="24">
        <f t="shared" si="23"/>
        <v>85.43379500000002</v>
      </c>
      <c r="P25" s="24">
        <f t="shared" si="23"/>
        <v>133.28455000000002</v>
      </c>
      <c r="Q25" s="24">
        <f t="shared" si="23"/>
        <v>11.146788</v>
      </c>
      <c r="R25" s="24">
        <f t="shared" si="23"/>
        <v>103.85162000000001</v>
      </c>
      <c r="S25" s="24">
        <f t="shared" si="23"/>
        <v>77.87092000000001</v>
      </c>
      <c r="T25" s="24">
        <f t="shared" si="23"/>
        <v>79.43688</v>
      </c>
      <c r="U25" s="24">
        <f t="shared" si="23"/>
        <v>46.096168000000006</v>
      </c>
      <c r="V25" s="24">
        <f t="shared" si="23"/>
        <v>80.39781</v>
      </c>
      <c r="W25" s="24">
        <f t="shared" si="23"/>
        <v>81.28756000000001</v>
      </c>
      <c r="X25" s="24">
        <f t="shared" si="23"/>
        <v>79.703805</v>
      </c>
      <c r="Y25" s="24">
        <f t="shared" si="23"/>
        <v>31.917112</v>
      </c>
      <c r="Z25" s="24">
        <f aca="true" t="shared" si="24" ref="Z25:AH25">71.18*Z24</f>
        <v>79.20554500000001</v>
      </c>
      <c r="AA25" s="24">
        <f t="shared" si="24"/>
        <v>31.931348000000007</v>
      </c>
      <c r="AB25" s="24">
        <f t="shared" si="24"/>
        <v>79.43688</v>
      </c>
      <c r="AC25" s="24">
        <f t="shared" si="24"/>
        <v>80.48678500000001</v>
      </c>
      <c r="AD25" s="24">
        <f t="shared" si="24"/>
        <v>82.92470000000002</v>
      </c>
      <c r="AE25" s="24">
        <f t="shared" si="24"/>
        <v>32.365546</v>
      </c>
      <c r="AF25" s="24">
        <f t="shared" si="24"/>
        <v>80.52237500000001</v>
      </c>
      <c r="AG25" s="24">
        <f t="shared" si="24"/>
        <v>33.774910000000006</v>
      </c>
      <c r="AH25" s="24">
        <f t="shared" si="24"/>
        <v>85.38041000000001</v>
      </c>
    </row>
    <row r="26" spans="1:34" s="8" customFormat="1" ht="17.25" customHeight="1">
      <c r="A26" s="48"/>
      <c r="B26" s="17" t="s">
        <v>2</v>
      </c>
      <c r="C26" s="24">
        <f aca="true" t="shared" si="25" ref="C26:I26">C25/C9/12</f>
        <v>0.014829166666666666</v>
      </c>
      <c r="D26" s="24">
        <f t="shared" si="25"/>
        <v>0.014829166666666666</v>
      </c>
      <c r="E26" s="24">
        <f t="shared" si="25"/>
        <v>0.014829166666666671</v>
      </c>
      <c r="F26" s="24">
        <f t="shared" si="25"/>
        <v>0.01482916666666667</v>
      </c>
      <c r="G26" s="24">
        <f t="shared" si="25"/>
        <v>0.01482916666666667</v>
      </c>
      <c r="H26" s="24">
        <f t="shared" si="25"/>
        <v>0.01482916666666667</v>
      </c>
      <c r="I26" s="24">
        <f t="shared" si="25"/>
        <v>0.005931666666666668</v>
      </c>
      <c r="J26" s="24">
        <f aca="true" t="shared" si="26" ref="J26:Y26">J25/J9/12</f>
        <v>0.014829166666666666</v>
      </c>
      <c r="K26" s="24">
        <f t="shared" si="26"/>
        <v>0.01482916666666667</v>
      </c>
      <c r="L26" s="24">
        <f t="shared" si="26"/>
        <v>0.01482916666666667</v>
      </c>
      <c r="M26" s="24">
        <f t="shared" si="26"/>
        <v>0.0059316666666666676</v>
      </c>
      <c r="N26" s="24">
        <f t="shared" si="26"/>
        <v>0.01482916666666667</v>
      </c>
      <c r="O26" s="24">
        <f t="shared" si="26"/>
        <v>0.01482916666666667</v>
      </c>
      <c r="P26" s="24">
        <f t="shared" si="26"/>
        <v>0.01482916666666667</v>
      </c>
      <c r="Q26" s="24">
        <f t="shared" si="26"/>
        <v>0.0059316666666666676</v>
      </c>
      <c r="R26" s="24">
        <f t="shared" si="26"/>
        <v>0.01482916666666667</v>
      </c>
      <c r="S26" s="24">
        <f t="shared" si="26"/>
        <v>0.01482916666666667</v>
      </c>
      <c r="T26" s="24">
        <f t="shared" si="26"/>
        <v>0.01482916666666667</v>
      </c>
      <c r="U26" s="24">
        <f t="shared" si="26"/>
        <v>0.0059316666666666676</v>
      </c>
      <c r="V26" s="24">
        <f t="shared" si="26"/>
        <v>0.014829166666666666</v>
      </c>
      <c r="W26" s="24">
        <f t="shared" si="26"/>
        <v>0.01482916666666667</v>
      </c>
      <c r="X26" s="24">
        <f t="shared" si="26"/>
        <v>0.01482916666666667</v>
      </c>
      <c r="Y26" s="24">
        <f t="shared" si="26"/>
        <v>0.0059316666666666676</v>
      </c>
      <c r="Z26" s="24">
        <f aca="true" t="shared" si="27" ref="Z26:AH26">Z25/Z9/12</f>
        <v>0.01482916666666667</v>
      </c>
      <c r="AA26" s="24">
        <f t="shared" si="27"/>
        <v>0.0059316666666666676</v>
      </c>
      <c r="AB26" s="24">
        <f t="shared" si="27"/>
        <v>0.01482916666666667</v>
      </c>
      <c r="AC26" s="24">
        <f t="shared" si="27"/>
        <v>0.01482916666666667</v>
      </c>
      <c r="AD26" s="24">
        <f t="shared" si="27"/>
        <v>0.01482916666666667</v>
      </c>
      <c r="AE26" s="24">
        <f t="shared" si="27"/>
        <v>0.0059316666666666676</v>
      </c>
      <c r="AF26" s="24">
        <f t="shared" si="27"/>
        <v>0.01482916666666667</v>
      </c>
      <c r="AG26" s="24">
        <f t="shared" si="27"/>
        <v>0.0059316666666666676</v>
      </c>
      <c r="AH26" s="24">
        <f t="shared" si="27"/>
        <v>0.01482916666666667</v>
      </c>
    </row>
    <row r="27" spans="1:34" s="8" customFormat="1" ht="18" customHeight="1">
      <c r="A27" s="48"/>
      <c r="B27" s="17" t="s">
        <v>0</v>
      </c>
      <c r="C27" s="37" t="s">
        <v>14</v>
      </c>
      <c r="D27" s="37" t="s">
        <v>14</v>
      </c>
      <c r="E27" s="37" t="s">
        <v>14</v>
      </c>
      <c r="F27" s="37" t="s">
        <v>14</v>
      </c>
      <c r="G27" s="37" t="s">
        <v>14</v>
      </c>
      <c r="H27" s="37" t="s">
        <v>14</v>
      </c>
      <c r="I27" s="37" t="s">
        <v>14</v>
      </c>
      <c r="J27" s="37" t="s">
        <v>14</v>
      </c>
      <c r="K27" s="37" t="s">
        <v>14</v>
      </c>
      <c r="L27" s="37" t="s">
        <v>14</v>
      </c>
      <c r="M27" s="37" t="s">
        <v>14</v>
      </c>
      <c r="N27" s="37" t="s">
        <v>14</v>
      </c>
      <c r="O27" s="37" t="s">
        <v>14</v>
      </c>
      <c r="P27" s="37" t="s">
        <v>14</v>
      </c>
      <c r="Q27" s="37" t="s">
        <v>14</v>
      </c>
      <c r="R27" s="37" t="s">
        <v>14</v>
      </c>
      <c r="S27" s="37" t="s">
        <v>14</v>
      </c>
      <c r="T27" s="37" t="s">
        <v>14</v>
      </c>
      <c r="U27" s="37" t="s">
        <v>14</v>
      </c>
      <c r="V27" s="37" t="s">
        <v>14</v>
      </c>
      <c r="W27" s="37" t="s">
        <v>14</v>
      </c>
      <c r="X27" s="37" t="s">
        <v>14</v>
      </c>
      <c r="Y27" s="37" t="s">
        <v>14</v>
      </c>
      <c r="Z27" s="37" t="s">
        <v>14</v>
      </c>
      <c r="AA27" s="37" t="s">
        <v>14</v>
      </c>
      <c r="AB27" s="37" t="s">
        <v>14</v>
      </c>
      <c r="AC27" s="37" t="s">
        <v>14</v>
      </c>
      <c r="AD27" s="37" t="s">
        <v>14</v>
      </c>
      <c r="AE27" s="37" t="s">
        <v>14</v>
      </c>
      <c r="AF27" s="37" t="s">
        <v>14</v>
      </c>
      <c r="AG27" s="37" t="s">
        <v>14</v>
      </c>
      <c r="AH27" s="37" t="s">
        <v>14</v>
      </c>
    </row>
    <row r="28" spans="1:34" s="8" customFormat="1" ht="12.75">
      <c r="A28" s="48" t="s">
        <v>20</v>
      </c>
      <c r="B28" s="35" t="s">
        <v>5</v>
      </c>
      <c r="C28" s="24">
        <f>C10*0.48%</f>
        <v>1.96464</v>
      </c>
      <c r="D28" s="24">
        <f>D10*0.48%</f>
        <v>1.9795199999999997</v>
      </c>
      <c r="E28" s="24">
        <f>E9*0.48%</f>
        <v>1.9310399999999999</v>
      </c>
      <c r="F28" s="24">
        <f>F10*0.48%</f>
        <v>2.3980799999999998</v>
      </c>
      <c r="G28" s="24">
        <f>G9*0.48%</f>
        <v>2.47632</v>
      </c>
      <c r="H28" s="24">
        <f>H9*0.48%</f>
        <v>2.0707199999999997</v>
      </c>
      <c r="I28" s="24">
        <f>I10*0.1%</f>
        <v>0.32980000000000004</v>
      </c>
      <c r="J28" s="24">
        <f>J10*0.48%</f>
        <v>2.4955199999999995</v>
      </c>
      <c r="K28" s="24">
        <f>K9*0.48%</f>
        <v>2.47776</v>
      </c>
      <c r="L28" s="24">
        <f>L9*0.48%</f>
        <v>4.07568</v>
      </c>
      <c r="M28" s="24">
        <f>M10*0.1%</f>
        <v>0.5177</v>
      </c>
      <c r="N28" s="24">
        <f>N10*0.48%</f>
        <v>2.36544</v>
      </c>
      <c r="O28" s="24">
        <f>O9*0.48%</f>
        <v>2.30448</v>
      </c>
      <c r="P28" s="24">
        <f>P9*0.48%</f>
        <v>3.5951999999999997</v>
      </c>
      <c r="Q28" s="24">
        <f>Q10*0.1%</f>
        <v>0.1566</v>
      </c>
      <c r="R28" s="24">
        <f>R10*0.48%</f>
        <v>2.8012799999999998</v>
      </c>
      <c r="S28" s="24">
        <f>S9*0.48%</f>
        <v>2.10048</v>
      </c>
      <c r="T28" s="24">
        <f>T9*0.48%</f>
        <v>2.1427199999999997</v>
      </c>
      <c r="U28" s="24">
        <f>U10*0.1%</f>
        <v>0.6476000000000001</v>
      </c>
      <c r="V28" s="24">
        <f>V10*0.48%</f>
        <v>2.16864</v>
      </c>
      <c r="W28" s="24">
        <f>W9*0.48%</f>
        <v>2.19264</v>
      </c>
      <c r="X28" s="24">
        <f>X9*0.48%</f>
        <v>2.14992</v>
      </c>
      <c r="Y28" s="24">
        <f>Y10*0.1%</f>
        <v>0.44839999999999997</v>
      </c>
      <c r="Z28" s="24">
        <f>Z9*0.48%</f>
        <v>2.1364799999999997</v>
      </c>
      <c r="AA28" s="24">
        <f>AA10*0.1%</f>
        <v>0.44860000000000005</v>
      </c>
      <c r="AB28" s="24">
        <f>AB10*0.48%</f>
        <v>2.1427199999999997</v>
      </c>
      <c r="AC28" s="24">
        <f>AC9*0.48%</f>
        <v>2.17104</v>
      </c>
      <c r="AD28" s="24">
        <f>AD9*0.48%</f>
        <v>2.2367999999999997</v>
      </c>
      <c r="AE28" s="24">
        <f>AE10*0.1%</f>
        <v>0.4547</v>
      </c>
      <c r="AF28" s="24">
        <f>AF9*0.48%</f>
        <v>2.1719999999999997</v>
      </c>
      <c r="AG28" s="24">
        <f>AG10*0.1%</f>
        <v>0.47450000000000003</v>
      </c>
      <c r="AH28" s="24">
        <f>AH10*0.48%</f>
        <v>2.3030399999999998</v>
      </c>
    </row>
    <row r="29" spans="1:34" s="8" customFormat="1" ht="15" customHeight="1">
      <c r="A29" s="48"/>
      <c r="B29" s="17" t="s">
        <v>13</v>
      </c>
      <c r="C29" s="24">
        <f aca="true" t="shared" si="28" ref="C29:I29">45.32*C28</f>
        <v>89.0374848</v>
      </c>
      <c r="D29" s="24">
        <f t="shared" si="28"/>
        <v>89.71184639999998</v>
      </c>
      <c r="E29" s="24">
        <f t="shared" si="28"/>
        <v>87.51473279999999</v>
      </c>
      <c r="F29" s="24">
        <f t="shared" si="28"/>
        <v>108.68098559999999</v>
      </c>
      <c r="G29" s="24">
        <f t="shared" si="28"/>
        <v>112.22682239999999</v>
      </c>
      <c r="H29" s="24">
        <f t="shared" si="28"/>
        <v>93.84503039999998</v>
      </c>
      <c r="I29" s="24">
        <f t="shared" si="28"/>
        <v>14.946536000000002</v>
      </c>
      <c r="J29" s="24">
        <f aca="true" t="shared" si="29" ref="J29:Y29">45.32*J28</f>
        <v>113.09696639999999</v>
      </c>
      <c r="K29" s="24">
        <f t="shared" si="29"/>
        <v>112.2920832</v>
      </c>
      <c r="L29" s="24">
        <f t="shared" si="29"/>
        <v>184.7098176</v>
      </c>
      <c r="M29" s="24">
        <f t="shared" si="29"/>
        <v>23.462164</v>
      </c>
      <c r="N29" s="24">
        <f t="shared" si="29"/>
        <v>107.2017408</v>
      </c>
      <c r="O29" s="24">
        <f t="shared" si="29"/>
        <v>104.43903359999999</v>
      </c>
      <c r="P29" s="24">
        <f t="shared" si="29"/>
        <v>162.934464</v>
      </c>
      <c r="Q29" s="24">
        <f t="shared" si="29"/>
        <v>7.097111999999999</v>
      </c>
      <c r="R29" s="24">
        <f t="shared" si="29"/>
        <v>126.95400959999999</v>
      </c>
      <c r="S29" s="24">
        <f t="shared" si="29"/>
        <v>95.19375360000001</v>
      </c>
      <c r="T29" s="24">
        <f t="shared" si="29"/>
        <v>97.10807039999999</v>
      </c>
      <c r="U29" s="24">
        <f t="shared" si="29"/>
        <v>29.349232000000004</v>
      </c>
      <c r="V29" s="24">
        <f t="shared" si="29"/>
        <v>98.2827648</v>
      </c>
      <c r="W29" s="24">
        <f t="shared" si="29"/>
        <v>99.3704448</v>
      </c>
      <c r="X29" s="24">
        <f t="shared" si="29"/>
        <v>97.4343744</v>
      </c>
      <c r="Y29" s="24">
        <f t="shared" si="29"/>
        <v>20.321488</v>
      </c>
      <c r="Z29" s="24">
        <f aca="true" t="shared" si="30" ref="Z29:AH29">45.32*Z28</f>
        <v>96.82527359999999</v>
      </c>
      <c r="AA29" s="24">
        <f t="shared" si="30"/>
        <v>20.330552</v>
      </c>
      <c r="AB29" s="24">
        <f t="shared" si="30"/>
        <v>97.10807039999999</v>
      </c>
      <c r="AC29" s="24">
        <f t="shared" si="30"/>
        <v>98.39153280000001</v>
      </c>
      <c r="AD29" s="24">
        <f t="shared" si="30"/>
        <v>101.37177599999998</v>
      </c>
      <c r="AE29" s="24">
        <f t="shared" si="30"/>
        <v>20.607004</v>
      </c>
      <c r="AF29" s="24">
        <f t="shared" si="30"/>
        <v>98.43503999999999</v>
      </c>
      <c r="AG29" s="24">
        <f t="shared" si="30"/>
        <v>21.504340000000003</v>
      </c>
      <c r="AH29" s="24">
        <f t="shared" si="30"/>
        <v>104.37377279999998</v>
      </c>
    </row>
    <row r="30" spans="1:34" s="8" customFormat="1" ht="17.25" customHeight="1">
      <c r="A30" s="48"/>
      <c r="B30" s="17" t="s">
        <v>2</v>
      </c>
      <c r="C30" s="24">
        <f aca="true" t="shared" si="31" ref="C30:I30">C29/C9/12</f>
        <v>0.018128000000000002</v>
      </c>
      <c r="D30" s="24">
        <f t="shared" si="31"/>
        <v>0.018128</v>
      </c>
      <c r="E30" s="24">
        <f t="shared" si="31"/>
        <v>0.018128</v>
      </c>
      <c r="F30" s="24">
        <f t="shared" si="31"/>
        <v>0.018127999999999995</v>
      </c>
      <c r="G30" s="24">
        <f t="shared" si="31"/>
        <v>0.018128</v>
      </c>
      <c r="H30" s="24">
        <f t="shared" si="31"/>
        <v>0.018128</v>
      </c>
      <c r="I30" s="24">
        <f t="shared" si="31"/>
        <v>0.0037766666666666673</v>
      </c>
      <c r="J30" s="24">
        <f aca="true" t="shared" si="32" ref="J30:Y30">J29/J9/12</f>
        <v>0.018128</v>
      </c>
      <c r="K30" s="24">
        <f t="shared" si="32"/>
        <v>0.018128</v>
      </c>
      <c r="L30" s="24">
        <f t="shared" si="32"/>
        <v>0.018128000000000002</v>
      </c>
      <c r="M30" s="24">
        <f t="shared" si="32"/>
        <v>0.0037766666666666665</v>
      </c>
      <c r="N30" s="24">
        <f t="shared" si="32"/>
        <v>0.018128</v>
      </c>
      <c r="O30" s="24">
        <f t="shared" si="32"/>
        <v>0.018127999999999995</v>
      </c>
      <c r="P30" s="24">
        <f t="shared" si="32"/>
        <v>0.018128</v>
      </c>
      <c r="Q30" s="24">
        <f t="shared" si="32"/>
        <v>0.0037766666666666665</v>
      </c>
      <c r="R30" s="24">
        <f t="shared" si="32"/>
        <v>0.018128</v>
      </c>
      <c r="S30" s="24">
        <f t="shared" si="32"/>
        <v>0.018128000000000002</v>
      </c>
      <c r="T30" s="24">
        <f t="shared" si="32"/>
        <v>0.018128</v>
      </c>
      <c r="U30" s="24">
        <f t="shared" si="32"/>
        <v>0.0037766666666666673</v>
      </c>
      <c r="V30" s="24">
        <f t="shared" si="32"/>
        <v>0.018128</v>
      </c>
      <c r="W30" s="24">
        <f t="shared" si="32"/>
        <v>0.018128000000000002</v>
      </c>
      <c r="X30" s="24">
        <f t="shared" si="32"/>
        <v>0.018128000000000002</v>
      </c>
      <c r="Y30" s="24">
        <f t="shared" si="32"/>
        <v>0.0037766666666666665</v>
      </c>
      <c r="Z30" s="24">
        <f aca="true" t="shared" si="33" ref="Z30:AH30">Z29/Z9/12</f>
        <v>0.018127999999999995</v>
      </c>
      <c r="AA30" s="24">
        <f t="shared" si="33"/>
        <v>0.0037766666666666665</v>
      </c>
      <c r="AB30" s="24">
        <f t="shared" si="33"/>
        <v>0.018128</v>
      </c>
      <c r="AC30" s="24">
        <f t="shared" si="33"/>
        <v>0.018128000000000002</v>
      </c>
      <c r="AD30" s="24">
        <f t="shared" si="33"/>
        <v>0.018127999999999995</v>
      </c>
      <c r="AE30" s="24">
        <f t="shared" si="33"/>
        <v>0.0037766666666666665</v>
      </c>
      <c r="AF30" s="24">
        <f t="shared" si="33"/>
        <v>0.018128</v>
      </c>
      <c r="AG30" s="24">
        <f t="shared" si="33"/>
        <v>0.0037766666666666673</v>
      </c>
      <c r="AH30" s="24">
        <f t="shared" si="33"/>
        <v>0.018127999999999995</v>
      </c>
    </row>
    <row r="31" spans="1:34" s="8" customFormat="1" ht="15.75" customHeight="1">
      <c r="A31" s="48"/>
      <c r="B31" s="17" t="s">
        <v>0</v>
      </c>
      <c r="C31" s="37" t="s">
        <v>14</v>
      </c>
      <c r="D31" s="37" t="s">
        <v>14</v>
      </c>
      <c r="E31" s="37" t="s">
        <v>14</v>
      </c>
      <c r="F31" s="37" t="s">
        <v>14</v>
      </c>
      <c r="G31" s="37" t="s">
        <v>14</v>
      </c>
      <c r="H31" s="37" t="s">
        <v>14</v>
      </c>
      <c r="I31" s="37" t="s">
        <v>14</v>
      </c>
      <c r="J31" s="37" t="s">
        <v>14</v>
      </c>
      <c r="K31" s="37" t="s">
        <v>14</v>
      </c>
      <c r="L31" s="37" t="s">
        <v>14</v>
      </c>
      <c r="M31" s="37" t="s">
        <v>14</v>
      </c>
      <c r="N31" s="37" t="s">
        <v>14</v>
      </c>
      <c r="O31" s="37" t="s">
        <v>14</v>
      </c>
      <c r="P31" s="37" t="s">
        <v>14</v>
      </c>
      <c r="Q31" s="37" t="s">
        <v>14</v>
      </c>
      <c r="R31" s="37" t="s">
        <v>14</v>
      </c>
      <c r="S31" s="37" t="s">
        <v>14</v>
      </c>
      <c r="T31" s="37" t="s">
        <v>14</v>
      </c>
      <c r="U31" s="37" t="s">
        <v>14</v>
      </c>
      <c r="V31" s="37" t="s">
        <v>14</v>
      </c>
      <c r="W31" s="37" t="s">
        <v>14</v>
      </c>
      <c r="X31" s="37" t="s">
        <v>14</v>
      </c>
      <c r="Y31" s="37" t="s">
        <v>14</v>
      </c>
      <c r="Z31" s="37" t="s">
        <v>14</v>
      </c>
      <c r="AA31" s="37" t="s">
        <v>14</v>
      </c>
      <c r="AB31" s="37" t="s">
        <v>14</v>
      </c>
      <c r="AC31" s="37" t="s">
        <v>14</v>
      </c>
      <c r="AD31" s="37" t="s">
        <v>14</v>
      </c>
      <c r="AE31" s="37" t="s">
        <v>14</v>
      </c>
      <c r="AF31" s="37" t="s">
        <v>14</v>
      </c>
      <c r="AG31" s="37" t="s">
        <v>14</v>
      </c>
      <c r="AH31" s="37" t="s">
        <v>14</v>
      </c>
    </row>
    <row r="32" spans="1:34" s="8" customFormat="1" ht="12.75" customHeight="1">
      <c r="A32" s="44" t="s">
        <v>21</v>
      </c>
      <c r="B32" s="14" t="s">
        <v>15</v>
      </c>
      <c r="C32" s="32" t="s">
        <v>32</v>
      </c>
      <c r="D32" s="32" t="s">
        <v>32</v>
      </c>
      <c r="E32" s="32" t="s">
        <v>32</v>
      </c>
      <c r="F32" s="32" t="s">
        <v>32</v>
      </c>
      <c r="G32" s="32" t="s">
        <v>32</v>
      </c>
      <c r="H32" s="32" t="s">
        <v>32</v>
      </c>
      <c r="I32" s="32" t="s">
        <v>32</v>
      </c>
      <c r="J32" s="32" t="s">
        <v>32</v>
      </c>
      <c r="K32" s="32" t="s">
        <v>32</v>
      </c>
      <c r="L32" s="32" t="s">
        <v>32</v>
      </c>
      <c r="M32" s="32" t="s">
        <v>32</v>
      </c>
      <c r="N32" s="32" t="s">
        <v>32</v>
      </c>
      <c r="O32" s="32" t="s">
        <v>32</v>
      </c>
      <c r="P32" s="32" t="s">
        <v>32</v>
      </c>
      <c r="Q32" s="32" t="s">
        <v>32</v>
      </c>
      <c r="R32" s="32" t="s">
        <v>32</v>
      </c>
      <c r="S32" s="32" t="s">
        <v>32</v>
      </c>
      <c r="T32" s="32" t="s">
        <v>32</v>
      </c>
      <c r="U32" s="32" t="s">
        <v>32</v>
      </c>
      <c r="V32" s="32" t="s">
        <v>32</v>
      </c>
      <c r="W32" s="32" t="s">
        <v>32</v>
      </c>
      <c r="X32" s="32" t="s">
        <v>32</v>
      </c>
      <c r="Y32" s="32" t="s">
        <v>32</v>
      </c>
      <c r="Z32" s="32" t="s">
        <v>32</v>
      </c>
      <c r="AA32" s="32" t="s">
        <v>32</v>
      </c>
      <c r="AB32" s="32" t="s">
        <v>32</v>
      </c>
      <c r="AC32" s="32" t="s">
        <v>32</v>
      </c>
      <c r="AD32" s="32" t="s">
        <v>32</v>
      </c>
      <c r="AE32" s="32" t="s">
        <v>32</v>
      </c>
      <c r="AF32" s="32" t="s">
        <v>32</v>
      </c>
      <c r="AG32" s="32" t="s">
        <v>32</v>
      </c>
      <c r="AH32" s="32" t="s">
        <v>32</v>
      </c>
    </row>
    <row r="33" spans="1:34" s="8" customFormat="1" ht="12.75" customHeight="1">
      <c r="A33" s="44"/>
      <c r="B33" s="16" t="s">
        <v>4</v>
      </c>
      <c r="C33" s="25">
        <v>0</v>
      </c>
      <c r="D33" s="25">
        <f>D32*10%</f>
        <v>0</v>
      </c>
      <c r="E33" s="25">
        <f>E32*10%</f>
        <v>0</v>
      </c>
      <c r="F33" s="25">
        <f>F32*10%</f>
        <v>0</v>
      </c>
      <c r="G33" s="25">
        <f>G32*0.15</f>
        <v>0</v>
      </c>
      <c r="H33" s="33">
        <f>H32*0.1</f>
        <v>0</v>
      </c>
      <c r="I33" s="25">
        <f>I32*0.1</f>
        <v>0</v>
      </c>
      <c r="J33" s="25">
        <f>J32*10%</f>
        <v>0</v>
      </c>
      <c r="K33" s="33">
        <f>K32*0.1</f>
        <v>0</v>
      </c>
      <c r="L33" s="33">
        <f>L32*0.07</f>
        <v>0</v>
      </c>
      <c r="M33" s="25">
        <f>M32*0.1</f>
        <v>0</v>
      </c>
      <c r="N33" s="25">
        <f>N32*10%</f>
        <v>0</v>
      </c>
      <c r="O33" s="33">
        <f>O32*0.1</f>
        <v>0</v>
      </c>
      <c r="P33" s="33">
        <f>P32*0.1</f>
        <v>0</v>
      </c>
      <c r="Q33" s="25">
        <f>Q32*0.1</f>
        <v>0</v>
      </c>
      <c r="R33" s="25">
        <f>R32*10%</f>
        <v>0</v>
      </c>
      <c r="S33" s="25">
        <f>S32*0.15</f>
        <v>0</v>
      </c>
      <c r="T33" s="25">
        <f>T32*0.1</f>
        <v>0</v>
      </c>
      <c r="U33" s="25">
        <f>U32*0.1</f>
        <v>0</v>
      </c>
      <c r="V33" s="25">
        <f>V32*10%</f>
        <v>0</v>
      </c>
      <c r="W33" s="25">
        <f>W32*0.1</f>
        <v>0</v>
      </c>
      <c r="X33" s="25">
        <f>X32*0.15</f>
        <v>0</v>
      </c>
      <c r="Y33" s="25">
        <f>Y32*0.1</f>
        <v>0</v>
      </c>
      <c r="Z33" s="25">
        <f>Z32*0.1</f>
        <v>0</v>
      </c>
      <c r="AA33" s="25">
        <f>AA32*0.1</f>
        <v>0</v>
      </c>
      <c r="AB33" s="25">
        <f>AB32*10%</f>
        <v>0</v>
      </c>
      <c r="AC33" s="25">
        <f>AC32*0.1</f>
        <v>0</v>
      </c>
      <c r="AD33" s="33">
        <f>AD32*0.1</f>
        <v>0</v>
      </c>
      <c r="AE33" s="25">
        <f>AE32*0.1</f>
        <v>0</v>
      </c>
      <c r="AF33" s="25">
        <f>AF32*0.1</f>
        <v>0</v>
      </c>
      <c r="AG33" s="25">
        <f>AG32*0.1</f>
        <v>0</v>
      </c>
      <c r="AH33" s="25">
        <f>AH32*10%</f>
        <v>0</v>
      </c>
    </row>
    <row r="34" spans="1:34" s="8" customFormat="1" ht="18.75" customHeight="1">
      <c r="A34" s="44"/>
      <c r="B34" s="14" t="s">
        <v>1</v>
      </c>
      <c r="C34" s="26">
        <f>C33*1209.48</f>
        <v>0</v>
      </c>
      <c r="D34" s="26">
        <f>D33*1209.48</f>
        <v>0</v>
      </c>
      <c r="E34" s="26">
        <f>E33*1209.48</f>
        <v>0</v>
      </c>
      <c r="F34" s="26">
        <f aca="true" t="shared" si="34" ref="F34:Y34">F33*1209.48</f>
        <v>0</v>
      </c>
      <c r="G34" s="26">
        <f t="shared" si="34"/>
        <v>0</v>
      </c>
      <c r="H34" s="26">
        <f t="shared" si="34"/>
        <v>0</v>
      </c>
      <c r="I34" s="26">
        <f t="shared" si="34"/>
        <v>0</v>
      </c>
      <c r="J34" s="26">
        <f t="shared" si="34"/>
        <v>0</v>
      </c>
      <c r="K34" s="26">
        <f t="shared" si="34"/>
        <v>0</v>
      </c>
      <c r="L34" s="26">
        <f t="shared" si="34"/>
        <v>0</v>
      </c>
      <c r="M34" s="26">
        <f t="shared" si="34"/>
        <v>0</v>
      </c>
      <c r="N34" s="26">
        <f t="shared" si="34"/>
        <v>0</v>
      </c>
      <c r="O34" s="26">
        <f t="shared" si="34"/>
        <v>0</v>
      </c>
      <c r="P34" s="26">
        <f t="shared" si="34"/>
        <v>0</v>
      </c>
      <c r="Q34" s="26">
        <f t="shared" si="34"/>
        <v>0</v>
      </c>
      <c r="R34" s="26">
        <f t="shared" si="34"/>
        <v>0</v>
      </c>
      <c r="S34" s="26">
        <f t="shared" si="34"/>
        <v>0</v>
      </c>
      <c r="T34" s="26">
        <f t="shared" si="34"/>
        <v>0</v>
      </c>
      <c r="U34" s="26">
        <f t="shared" si="34"/>
        <v>0</v>
      </c>
      <c r="V34" s="26">
        <f t="shared" si="34"/>
        <v>0</v>
      </c>
      <c r="W34" s="26">
        <f t="shared" si="34"/>
        <v>0</v>
      </c>
      <c r="X34" s="26">
        <f t="shared" si="34"/>
        <v>0</v>
      </c>
      <c r="Y34" s="26">
        <f t="shared" si="34"/>
        <v>0</v>
      </c>
      <c r="Z34" s="26">
        <f aca="true" t="shared" si="35" ref="Z34:AH34">Z33*1209.48</f>
        <v>0</v>
      </c>
      <c r="AA34" s="26">
        <f t="shared" si="35"/>
        <v>0</v>
      </c>
      <c r="AB34" s="26">
        <f t="shared" si="35"/>
        <v>0</v>
      </c>
      <c r="AC34" s="26">
        <f t="shared" si="35"/>
        <v>0</v>
      </c>
      <c r="AD34" s="26">
        <f t="shared" si="35"/>
        <v>0</v>
      </c>
      <c r="AE34" s="26">
        <f t="shared" si="35"/>
        <v>0</v>
      </c>
      <c r="AF34" s="26">
        <f t="shared" si="35"/>
        <v>0</v>
      </c>
      <c r="AG34" s="26">
        <f t="shared" si="35"/>
        <v>0</v>
      </c>
      <c r="AH34" s="26">
        <f t="shared" si="35"/>
        <v>0</v>
      </c>
    </row>
    <row r="35" spans="1:34" s="8" customFormat="1" ht="18" customHeight="1">
      <c r="A35" s="44"/>
      <c r="B35" s="14" t="s">
        <v>2</v>
      </c>
      <c r="C35" s="27">
        <f>C34/C9</f>
        <v>0</v>
      </c>
      <c r="D35" s="27">
        <f>D34/D9</f>
        <v>0</v>
      </c>
      <c r="E35" s="27">
        <f>E34/E9</f>
        <v>0</v>
      </c>
      <c r="F35" s="27">
        <f aca="true" t="shared" si="36" ref="F35:Y35">F34/F9</f>
        <v>0</v>
      </c>
      <c r="G35" s="27">
        <f t="shared" si="36"/>
        <v>0</v>
      </c>
      <c r="H35" s="27">
        <f t="shared" si="36"/>
        <v>0</v>
      </c>
      <c r="I35" s="27">
        <f t="shared" si="36"/>
        <v>0</v>
      </c>
      <c r="J35" s="27">
        <f t="shared" si="36"/>
        <v>0</v>
      </c>
      <c r="K35" s="27">
        <f t="shared" si="36"/>
        <v>0</v>
      </c>
      <c r="L35" s="27">
        <f t="shared" si="36"/>
        <v>0</v>
      </c>
      <c r="M35" s="27">
        <f t="shared" si="36"/>
        <v>0</v>
      </c>
      <c r="N35" s="27">
        <f t="shared" si="36"/>
        <v>0</v>
      </c>
      <c r="O35" s="27">
        <f t="shared" si="36"/>
        <v>0</v>
      </c>
      <c r="P35" s="27">
        <f t="shared" si="36"/>
        <v>0</v>
      </c>
      <c r="Q35" s="27">
        <f t="shared" si="36"/>
        <v>0</v>
      </c>
      <c r="R35" s="27">
        <f t="shared" si="36"/>
        <v>0</v>
      </c>
      <c r="S35" s="27">
        <f t="shared" si="36"/>
        <v>0</v>
      </c>
      <c r="T35" s="27">
        <f t="shared" si="36"/>
        <v>0</v>
      </c>
      <c r="U35" s="27">
        <f t="shared" si="36"/>
        <v>0</v>
      </c>
      <c r="V35" s="27">
        <f t="shared" si="36"/>
        <v>0</v>
      </c>
      <c r="W35" s="27">
        <f t="shared" si="36"/>
        <v>0</v>
      </c>
      <c r="X35" s="27">
        <f t="shared" si="36"/>
        <v>0</v>
      </c>
      <c r="Y35" s="27">
        <f t="shared" si="36"/>
        <v>0</v>
      </c>
      <c r="Z35" s="27">
        <f aca="true" t="shared" si="37" ref="Z35:AH35">Z34/Z9</f>
        <v>0</v>
      </c>
      <c r="AA35" s="27">
        <f t="shared" si="37"/>
        <v>0</v>
      </c>
      <c r="AB35" s="27">
        <f t="shared" si="37"/>
        <v>0</v>
      </c>
      <c r="AC35" s="27">
        <f t="shared" si="37"/>
        <v>0</v>
      </c>
      <c r="AD35" s="27">
        <f t="shared" si="37"/>
        <v>0</v>
      </c>
      <c r="AE35" s="27">
        <f t="shared" si="37"/>
        <v>0</v>
      </c>
      <c r="AF35" s="27">
        <f t="shared" si="37"/>
        <v>0</v>
      </c>
      <c r="AG35" s="27">
        <f t="shared" si="37"/>
        <v>0</v>
      </c>
      <c r="AH35" s="27">
        <f t="shared" si="37"/>
        <v>0</v>
      </c>
    </row>
    <row r="36" spans="1:34" s="8" customFormat="1" ht="18" customHeight="1">
      <c r="A36" s="44"/>
      <c r="B36" s="17" t="s">
        <v>0</v>
      </c>
      <c r="C36" s="37" t="s">
        <v>14</v>
      </c>
      <c r="D36" s="37" t="s">
        <v>14</v>
      </c>
      <c r="E36" s="37" t="s">
        <v>14</v>
      </c>
      <c r="F36" s="37" t="s">
        <v>14</v>
      </c>
      <c r="G36" s="37" t="s">
        <v>14</v>
      </c>
      <c r="H36" s="37" t="s">
        <v>14</v>
      </c>
      <c r="I36" s="37" t="s">
        <v>14</v>
      </c>
      <c r="J36" s="37" t="s">
        <v>14</v>
      </c>
      <c r="K36" s="37" t="s">
        <v>14</v>
      </c>
      <c r="L36" s="37" t="s">
        <v>14</v>
      </c>
      <c r="M36" s="37" t="s">
        <v>14</v>
      </c>
      <c r="N36" s="37" t="s">
        <v>14</v>
      </c>
      <c r="O36" s="37" t="s">
        <v>14</v>
      </c>
      <c r="P36" s="37" t="s">
        <v>14</v>
      </c>
      <c r="Q36" s="37" t="s">
        <v>14</v>
      </c>
      <c r="R36" s="37" t="s">
        <v>14</v>
      </c>
      <c r="S36" s="37" t="s">
        <v>14</v>
      </c>
      <c r="T36" s="37" t="s">
        <v>14</v>
      </c>
      <c r="U36" s="37" t="s">
        <v>14</v>
      </c>
      <c r="V36" s="37" t="s">
        <v>14</v>
      </c>
      <c r="W36" s="37" t="s">
        <v>14</v>
      </c>
      <c r="X36" s="37" t="s">
        <v>14</v>
      </c>
      <c r="Y36" s="37" t="s">
        <v>14</v>
      </c>
      <c r="Z36" s="37" t="s">
        <v>14</v>
      </c>
      <c r="AA36" s="37" t="s">
        <v>14</v>
      </c>
      <c r="AB36" s="37" t="s">
        <v>14</v>
      </c>
      <c r="AC36" s="37" t="s">
        <v>14</v>
      </c>
      <c r="AD36" s="37" t="s">
        <v>14</v>
      </c>
      <c r="AE36" s="37" t="s">
        <v>14</v>
      </c>
      <c r="AF36" s="37" t="s">
        <v>14</v>
      </c>
      <c r="AG36" s="37" t="s">
        <v>14</v>
      </c>
      <c r="AH36" s="37" t="s">
        <v>14</v>
      </c>
    </row>
    <row r="37" spans="1:34" s="40" customFormat="1" ht="19.5" customHeight="1">
      <c r="A37" s="47" t="s">
        <v>12</v>
      </c>
      <c r="B37" s="47"/>
      <c r="C37" s="18">
        <f aca="true" t="shared" si="38" ref="C37:I37">C12+C16+C21+C25+C29+C34</f>
        <v>25199.5072978</v>
      </c>
      <c r="D37" s="18">
        <f t="shared" si="38"/>
        <v>25224.5398904</v>
      </c>
      <c r="E37" s="18">
        <f t="shared" si="38"/>
        <v>24837.458095799997</v>
      </c>
      <c r="F37" s="18">
        <f t="shared" si="38"/>
        <v>30690.4486696</v>
      </c>
      <c r="G37" s="18">
        <f t="shared" si="38"/>
        <v>33678.445801400005</v>
      </c>
      <c r="H37" s="18">
        <f t="shared" si="38"/>
        <v>27198.4444644</v>
      </c>
      <c r="I37" s="18">
        <f t="shared" si="38"/>
        <v>20582.390104</v>
      </c>
      <c r="J37" s="18">
        <f aca="true" t="shared" si="39" ref="J37:Y37">J12+J16+J21+J25+J29+J34</f>
        <v>32558.455937400002</v>
      </c>
      <c r="K37" s="18">
        <f t="shared" si="39"/>
        <v>33072.47680520001</v>
      </c>
      <c r="L37" s="18">
        <f t="shared" si="39"/>
        <v>54949.3185886</v>
      </c>
      <c r="M37" s="18">
        <f t="shared" si="39"/>
        <v>36343.03619600001</v>
      </c>
      <c r="N37" s="18">
        <f t="shared" si="39"/>
        <v>31046.213052799998</v>
      </c>
      <c r="O37" s="18">
        <f t="shared" si="39"/>
        <v>33352.80081459999</v>
      </c>
      <c r="P37" s="18">
        <f t="shared" si="39"/>
        <v>45354.49015399999</v>
      </c>
      <c r="Q37" s="18">
        <f t="shared" si="39"/>
        <v>10052.418167999998</v>
      </c>
      <c r="R37" s="18">
        <f t="shared" si="39"/>
        <v>38324.9660536</v>
      </c>
      <c r="S37" s="18">
        <f t="shared" si="39"/>
        <v>26342.2046096</v>
      </c>
      <c r="T37" s="18">
        <f t="shared" si="39"/>
        <v>26853.465254400002</v>
      </c>
      <c r="U37" s="18">
        <f t="shared" si="39"/>
        <v>40378.030352</v>
      </c>
      <c r="V37" s="18">
        <f t="shared" si="39"/>
        <v>28207.7897868</v>
      </c>
      <c r="W37" s="18">
        <f t="shared" si="39"/>
        <v>32617.259652800003</v>
      </c>
      <c r="X37" s="18">
        <f t="shared" si="39"/>
        <v>27429.2542734</v>
      </c>
      <c r="Y37" s="18">
        <f t="shared" si="39"/>
        <v>27040.837832</v>
      </c>
      <c r="Z37" s="18">
        <f aca="true" t="shared" si="40" ref="Z37:AH37">Z12+Z16+Z21+Z25+Z29+Z34</f>
        <v>27307.0477046</v>
      </c>
      <c r="AA37" s="18">
        <f t="shared" si="40"/>
        <v>27052.987672</v>
      </c>
      <c r="AB37" s="18">
        <f t="shared" si="40"/>
        <v>28537.964726400005</v>
      </c>
      <c r="AC37" s="18">
        <f t="shared" si="40"/>
        <v>27195.2305958</v>
      </c>
      <c r="AD37" s="18">
        <f t="shared" si="40"/>
        <v>30068.153236</v>
      </c>
      <c r="AE37" s="18">
        <f t="shared" si="40"/>
        <v>27681.323156</v>
      </c>
      <c r="AF37" s="18">
        <f t="shared" si="40"/>
        <v>27823.976065000003</v>
      </c>
      <c r="AG37" s="18">
        <f t="shared" si="40"/>
        <v>28908.73274</v>
      </c>
      <c r="AH37" s="18">
        <f t="shared" si="40"/>
        <v>28880.073314800004</v>
      </c>
    </row>
    <row r="38" spans="1:34" s="1" customFormat="1" ht="12.75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1" customFormat="1" ht="12.75">
      <c r="A39" s="28"/>
      <c r="B39" s="28"/>
      <c r="C39" s="30">
        <f aca="true" t="shared" si="41" ref="C39:I39">C37/C9/12</f>
        <v>5.130610655957326</v>
      </c>
      <c r="D39" s="30">
        <f t="shared" si="41"/>
        <v>5.097102305690268</v>
      </c>
      <c r="E39" s="30">
        <f t="shared" si="41"/>
        <v>5.144887334451901</v>
      </c>
      <c r="F39" s="30">
        <f t="shared" si="41"/>
        <v>5.119170114358153</v>
      </c>
      <c r="G39" s="30">
        <f t="shared" si="41"/>
        <v>5.440079763746205</v>
      </c>
      <c r="H39" s="30">
        <f t="shared" si="41"/>
        <v>5.253910613583681</v>
      </c>
      <c r="I39" s="30">
        <f t="shared" si="41"/>
        <v>5.2007252132605615</v>
      </c>
      <c r="J39" s="30">
        <f aca="true" t="shared" si="42" ref="J39:Y39">J37/J9/12</f>
        <v>5.218704869109445</v>
      </c>
      <c r="K39" s="30">
        <f t="shared" si="42"/>
        <v>5.339092858904817</v>
      </c>
      <c r="L39" s="30">
        <f t="shared" si="42"/>
        <v>5.392898224453343</v>
      </c>
      <c r="M39" s="30">
        <f t="shared" si="42"/>
        <v>5.850079871869166</v>
      </c>
      <c r="N39" s="30">
        <f t="shared" si="42"/>
        <v>5.2499683869047615</v>
      </c>
      <c r="O39" s="30">
        <f t="shared" si="42"/>
        <v>5.789210722523084</v>
      </c>
      <c r="P39" s="30">
        <f t="shared" si="42"/>
        <v>5.046115949488206</v>
      </c>
      <c r="Q39" s="30">
        <f t="shared" si="42"/>
        <v>5.34930724137931</v>
      </c>
      <c r="R39" s="30">
        <f t="shared" si="42"/>
        <v>5.472493439227782</v>
      </c>
      <c r="S39" s="30">
        <f t="shared" si="42"/>
        <v>5.016416173369897</v>
      </c>
      <c r="T39" s="30">
        <f t="shared" si="42"/>
        <v>5.012967677419355</v>
      </c>
      <c r="U39" s="30">
        <f t="shared" si="42"/>
        <v>5.1958552542721845</v>
      </c>
      <c r="V39" s="30">
        <f t="shared" si="42"/>
        <v>5.20285336188579</v>
      </c>
      <c r="W39" s="30">
        <f t="shared" si="42"/>
        <v>5.950317362230006</v>
      </c>
      <c r="X39" s="30">
        <f t="shared" si="42"/>
        <v>5.103306964612638</v>
      </c>
      <c r="Y39" s="30">
        <f t="shared" si="42"/>
        <v>5.025430759738329</v>
      </c>
      <c r="Z39" s="30">
        <f aca="true" t="shared" si="43" ref="Z39:AH39">Z37/Z9/12</f>
        <v>5.112530462180783</v>
      </c>
      <c r="AA39" s="30">
        <f t="shared" si="43"/>
        <v>5.025447256650319</v>
      </c>
      <c r="AB39" s="30">
        <f t="shared" si="43"/>
        <v>5.327427704301076</v>
      </c>
      <c r="AC39" s="30">
        <f t="shared" si="43"/>
        <v>5.010544365060063</v>
      </c>
      <c r="AD39" s="30">
        <f t="shared" si="43"/>
        <v>5.376994498569385</v>
      </c>
      <c r="AE39" s="30">
        <f t="shared" si="43"/>
        <v>5.073184362583388</v>
      </c>
      <c r="AF39" s="30">
        <f t="shared" si="43"/>
        <v>5.1241208222836105</v>
      </c>
      <c r="AG39" s="30">
        <f t="shared" si="43"/>
        <v>5.077051763259571</v>
      </c>
      <c r="AH39" s="30">
        <f t="shared" si="43"/>
        <v>5.0159916136584695</v>
      </c>
    </row>
    <row r="40" spans="1:25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4:25" ht="15.75"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4:25" ht="15.75"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4:25" ht="47.25" customHeight="1"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4:24" ht="12.75">
      <c r="D44" s="11"/>
      <c r="H44" s="11"/>
      <c r="L44" s="11"/>
      <c r="P44" s="11"/>
      <c r="T44" s="11"/>
      <c r="X44" s="11"/>
    </row>
    <row r="76" ht="12.75">
      <c r="E76" t="s">
        <v>22</v>
      </c>
    </row>
  </sheetData>
  <sheetProtection/>
  <mergeCells count="14">
    <mergeCell ref="A37:B37"/>
    <mergeCell ref="A28:A31"/>
    <mergeCell ref="A11:A14"/>
    <mergeCell ref="A15:A18"/>
    <mergeCell ref="A19:A23"/>
    <mergeCell ref="A6:G6"/>
    <mergeCell ref="A24:A27"/>
    <mergeCell ref="A5:B5"/>
    <mergeCell ref="H1:K1"/>
    <mergeCell ref="H2:K2"/>
    <mergeCell ref="H3:K3"/>
    <mergeCell ref="A32:A36"/>
    <mergeCell ref="B7:B8"/>
    <mergeCell ref="A7:A8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2015-10-05T08:34:08Z</cp:lastPrinted>
  <dcterms:created xsi:type="dcterms:W3CDTF">2007-12-13T08:11:03Z</dcterms:created>
  <dcterms:modified xsi:type="dcterms:W3CDTF">2015-10-05T08:34:32Z</dcterms:modified>
  <cp:category/>
  <cp:version/>
  <cp:contentType/>
  <cp:contentStatus/>
</cp:coreProperties>
</file>